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50" windowWidth="23895" windowHeight="13050"/>
  </bookViews>
  <sheets>
    <sheet name="Без электр" sheetId="1" r:id="rId1"/>
    <sheet name="Расчет градусосуток по регионам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F5" i="1"/>
  <c r="F4"/>
  <c r="E25" i="2"/>
  <c r="E26"/>
  <c r="E27"/>
  <c r="E28"/>
  <c r="E29"/>
  <c r="E30"/>
  <c r="E31"/>
  <c r="E32"/>
  <c r="E33"/>
  <c r="E34"/>
  <c r="E35"/>
  <c r="E36"/>
  <c r="E37"/>
  <c r="E38"/>
  <c r="E39"/>
  <c r="E40"/>
  <c r="E41"/>
  <c r="E42"/>
  <c r="E43"/>
  <c r="E44"/>
  <c r="E45"/>
  <c r="E46"/>
  <c r="E47"/>
  <c r="E48"/>
  <c r="E49"/>
  <c r="E50"/>
  <c r="E51"/>
  <c r="E52"/>
  <c r="E53"/>
  <c r="E54"/>
  <c r="E55"/>
  <c r="E56"/>
  <c r="E57"/>
  <c r="E58"/>
  <c r="E59"/>
  <c r="E60"/>
  <c r="E61"/>
  <c r="E62"/>
  <c r="E63"/>
  <c r="E64"/>
  <c r="E65"/>
  <c r="E66"/>
  <c r="E67"/>
  <c r="E68"/>
  <c r="E69"/>
  <c r="E70"/>
  <c r="E71"/>
  <c r="E72"/>
  <c r="E73"/>
  <c r="E74"/>
  <c r="E75"/>
  <c r="E76"/>
  <c r="E77"/>
  <c r="E78"/>
  <c r="E79"/>
  <c r="E80"/>
  <c r="E81"/>
  <c r="E82"/>
  <c r="E83"/>
  <c r="E84"/>
  <c r="E85"/>
  <c r="E86"/>
  <c r="E87"/>
  <c r="E88"/>
  <c r="E89"/>
  <c r="E90"/>
  <c r="E91"/>
  <c r="E92"/>
  <c r="E93"/>
  <c r="E94"/>
  <c r="E95"/>
  <c r="E96"/>
  <c r="E97"/>
  <c r="E98"/>
  <c r="E99"/>
  <c r="E100"/>
  <c r="E101"/>
  <c r="E102"/>
  <c r="E103"/>
  <c r="E104"/>
  <c r="E105"/>
  <c r="E106"/>
  <c r="E107"/>
  <c r="E108"/>
  <c r="E109"/>
  <c r="E110"/>
  <c r="E111"/>
  <c r="E112"/>
  <c r="E113"/>
  <c r="E114"/>
  <c r="E115"/>
  <c r="E116"/>
  <c r="E117"/>
  <c r="E118"/>
  <c r="E119"/>
  <c r="E120"/>
  <c r="E121"/>
  <c r="E122"/>
  <c r="E123"/>
  <c r="E124"/>
  <c r="E125"/>
  <c r="E126"/>
  <c r="E127"/>
  <c r="E128"/>
  <c r="E129"/>
  <c r="E130"/>
  <c r="E131"/>
  <c r="E132"/>
  <c r="E133"/>
  <c r="E134"/>
  <c r="E135"/>
  <c r="E136"/>
  <c r="E137"/>
  <c r="E138"/>
  <c r="E139"/>
  <c r="E140"/>
  <c r="E141"/>
  <c r="E142"/>
  <c r="E143"/>
  <c r="E144"/>
  <c r="E145"/>
  <c r="E146"/>
  <c r="E147"/>
  <c r="E148"/>
  <c r="E149"/>
  <c r="E150"/>
  <c r="E151"/>
  <c r="E152"/>
  <c r="E153"/>
  <c r="E154"/>
  <c r="E155"/>
  <c r="E156"/>
  <c r="E157"/>
  <c r="E158"/>
  <c r="E159"/>
  <c r="E160"/>
  <c r="E161"/>
  <c r="E162"/>
  <c r="E163"/>
  <c r="E164"/>
  <c r="E165"/>
  <c r="E166"/>
  <c r="E167"/>
  <c r="E168"/>
  <c r="E169"/>
  <c r="E170"/>
  <c r="E171"/>
  <c r="E172"/>
  <c r="E173"/>
  <c r="E174"/>
  <c r="E175"/>
  <c r="E176"/>
  <c r="E177"/>
  <c r="E178"/>
  <c r="E179"/>
  <c r="E180"/>
  <c r="E181"/>
  <c r="E182"/>
  <c r="E183"/>
  <c r="E184"/>
  <c r="E185"/>
  <c r="E186"/>
  <c r="E187"/>
  <c r="E188"/>
  <c r="E189"/>
  <c r="E190"/>
  <c r="E191"/>
  <c r="E192"/>
  <c r="E193"/>
  <c r="E194"/>
  <c r="E195"/>
  <c r="E196"/>
  <c r="E197"/>
  <c r="E198"/>
  <c r="E199"/>
  <c r="E200"/>
  <c r="E201"/>
  <c r="E202"/>
  <c r="E203"/>
  <c r="E204"/>
  <c r="E205"/>
  <c r="E206"/>
  <c r="E207"/>
  <c r="E208"/>
  <c r="E209"/>
  <c r="E210"/>
  <c r="E211"/>
  <c r="E212"/>
  <c r="E213"/>
  <c r="E214"/>
  <c r="E215"/>
  <c r="E216"/>
  <c r="E217"/>
  <c r="E218"/>
  <c r="E219"/>
  <c r="E220"/>
  <c r="E221"/>
  <c r="E222"/>
  <c r="E223"/>
  <c r="E224"/>
  <c r="E225"/>
  <c r="E226"/>
  <c r="E227"/>
  <c r="E228"/>
  <c r="E229"/>
  <c r="E230"/>
  <c r="E231"/>
  <c r="E232"/>
  <c r="E233"/>
  <c r="E234"/>
  <c r="E235"/>
  <c r="E236"/>
  <c r="E237"/>
  <c r="E238"/>
  <c r="E239"/>
  <c r="E240"/>
  <c r="E241"/>
  <c r="E242"/>
  <c r="E243"/>
  <c r="E244"/>
  <c r="E245"/>
  <c r="E246"/>
  <c r="E247"/>
  <c r="E248"/>
  <c r="E249"/>
  <c r="E250"/>
  <c r="E251"/>
  <c r="E252"/>
  <c r="E253"/>
  <c r="E254"/>
  <c r="E255"/>
  <c r="E256"/>
  <c r="E257"/>
  <c r="E258"/>
  <c r="E259"/>
  <c r="E260"/>
  <c r="E261"/>
  <c r="E262"/>
  <c r="E263"/>
  <c r="E264"/>
  <c r="E265"/>
  <c r="E266"/>
  <c r="E267"/>
  <c r="E268"/>
  <c r="E269"/>
  <c r="E270"/>
  <c r="E271"/>
  <c r="E272"/>
  <c r="E273"/>
  <c r="E274"/>
  <c r="E275"/>
  <c r="E276"/>
  <c r="E277"/>
  <c r="E278"/>
  <c r="E279"/>
  <c r="E280"/>
  <c r="E281"/>
  <c r="E282"/>
  <c r="E283"/>
  <c r="E284"/>
  <c r="E285"/>
  <c r="E286"/>
  <c r="E287"/>
  <c r="E288"/>
  <c r="E289"/>
  <c r="E290"/>
  <c r="E291"/>
  <c r="E292"/>
  <c r="E293"/>
  <c r="E294"/>
  <c r="E295"/>
  <c r="E296"/>
  <c r="E297"/>
  <c r="E298"/>
  <c r="E299"/>
  <c r="E300"/>
  <c r="E301"/>
  <c r="E302"/>
  <c r="E303"/>
  <c r="E304"/>
  <c r="E305"/>
  <c r="E306"/>
  <c r="E307"/>
  <c r="E308"/>
  <c r="E309"/>
  <c r="E310"/>
  <c r="E311"/>
  <c r="E312"/>
  <c r="E313"/>
  <c r="E314"/>
  <c r="E315"/>
  <c r="E316"/>
  <c r="E317"/>
  <c r="E318"/>
  <c r="E319"/>
  <c r="E320"/>
  <c r="E321"/>
  <c r="E322"/>
  <c r="E323"/>
  <c r="E324"/>
  <c r="E325"/>
  <c r="E326"/>
  <c r="E327"/>
  <c r="E328"/>
  <c r="E329"/>
  <c r="E330"/>
  <c r="E331"/>
  <c r="E332"/>
  <c r="E333"/>
  <c r="E334"/>
  <c r="E335"/>
  <c r="E336"/>
  <c r="E337"/>
  <c r="E338"/>
  <c r="E339"/>
  <c r="E340"/>
  <c r="E341"/>
  <c r="E342"/>
  <c r="E343"/>
  <c r="E344"/>
  <c r="E345"/>
  <c r="E346"/>
  <c r="E347"/>
  <c r="E348"/>
  <c r="E349"/>
  <c r="E350"/>
  <c r="E351"/>
  <c r="E352"/>
  <c r="E353"/>
  <c r="E354"/>
  <c r="E355"/>
  <c r="E356"/>
  <c r="E357"/>
  <c r="E358"/>
  <c r="E359"/>
  <c r="E360"/>
  <c r="E361"/>
  <c r="E362"/>
  <c r="E363"/>
  <c r="E364"/>
  <c r="E365"/>
  <c r="E366"/>
  <c r="E367"/>
  <c r="E368"/>
  <c r="E369"/>
  <c r="E370"/>
  <c r="E371"/>
  <c r="E372"/>
  <c r="E373"/>
  <c r="E374"/>
  <c r="E375"/>
  <c r="E376"/>
  <c r="E377"/>
  <c r="E378"/>
  <c r="E379"/>
  <c r="E380"/>
  <c r="E381"/>
  <c r="E382"/>
  <c r="E383"/>
  <c r="E384"/>
  <c r="E385"/>
  <c r="E386"/>
  <c r="E387"/>
  <c r="E388"/>
  <c r="E389"/>
  <c r="E390"/>
  <c r="E391"/>
  <c r="E392"/>
  <c r="E393"/>
  <c r="E394"/>
  <c r="E395"/>
  <c r="E396"/>
  <c r="E397"/>
  <c r="E398"/>
  <c r="E399"/>
  <c r="E400"/>
  <c r="E401"/>
  <c r="E402"/>
  <c r="E403"/>
  <c r="E404"/>
  <c r="E405"/>
  <c r="E406"/>
  <c r="E407"/>
  <c r="E408"/>
  <c r="E409"/>
  <c r="E410"/>
  <c r="E411"/>
  <c r="E412"/>
  <c r="E413"/>
  <c r="E414"/>
  <c r="E415"/>
  <c r="E416"/>
  <c r="E417"/>
  <c r="E418"/>
  <c r="E419"/>
  <c r="E420"/>
  <c r="E421"/>
  <c r="E422"/>
  <c r="E423"/>
  <c r="E424"/>
  <c r="E425"/>
  <c r="E426"/>
  <c r="E427"/>
  <c r="E428"/>
  <c r="E429"/>
  <c r="E430"/>
  <c r="E431"/>
  <c r="E432"/>
  <c r="E433"/>
  <c r="E434"/>
  <c r="E435"/>
  <c r="E436"/>
  <c r="E437"/>
  <c r="E438"/>
  <c r="E439"/>
  <c r="E440"/>
  <c r="E441"/>
  <c r="E442"/>
  <c r="E443"/>
  <c r="E444"/>
  <c r="E445"/>
  <c r="E446"/>
  <c r="E447"/>
  <c r="E448"/>
  <c r="E449"/>
  <c r="E450"/>
  <c r="E451"/>
  <c r="E452"/>
  <c r="E453"/>
  <c r="E454"/>
  <c r="E455"/>
  <c r="E456"/>
  <c r="E457"/>
  <c r="E458"/>
  <c r="E459"/>
  <c r="E460"/>
  <c r="E461"/>
  <c r="E462"/>
  <c r="E463"/>
  <c r="E464"/>
  <c r="E465"/>
  <c r="E466"/>
  <c r="E467"/>
  <c r="E468"/>
  <c r="E469"/>
  <c r="E470"/>
  <c r="E471"/>
  <c r="E472"/>
  <c r="E473"/>
  <c r="E474"/>
  <c r="E475"/>
  <c r="E476"/>
  <c r="E477"/>
  <c r="E478"/>
  <c r="E479"/>
  <c r="E480"/>
  <c r="E481"/>
  <c r="E482"/>
  <c r="E483"/>
  <c r="E484"/>
  <c r="E485"/>
  <c r="E486"/>
  <c r="E487"/>
  <c r="E488"/>
  <c r="E489"/>
  <c r="E490"/>
  <c r="E491"/>
  <c r="E492"/>
  <c r="E493"/>
  <c r="E494"/>
  <c r="E495"/>
  <c r="E496"/>
  <c r="E497"/>
  <c r="E498"/>
  <c r="E499"/>
  <c r="E500"/>
  <c r="E501"/>
  <c r="E502"/>
  <c r="E503"/>
  <c r="E504"/>
  <c r="E505"/>
  <c r="E506"/>
  <c r="E507"/>
  <c r="E508"/>
  <c r="E509"/>
  <c r="E510"/>
  <c r="E511"/>
  <c r="E512"/>
  <c r="E513"/>
  <c r="E514"/>
  <c r="E515"/>
  <c r="E516"/>
  <c r="E517"/>
  <c r="E518"/>
  <c r="E519"/>
  <c r="E520"/>
  <c r="E521"/>
  <c r="E522"/>
  <c r="E523"/>
  <c r="E524"/>
  <c r="E525"/>
  <c r="E526"/>
  <c r="E527"/>
  <c r="E528"/>
  <c r="E529"/>
  <c r="E530"/>
  <c r="E531"/>
  <c r="E532"/>
  <c r="E533"/>
  <c r="E534"/>
  <c r="E535"/>
  <c r="E536"/>
  <c r="E537"/>
  <c r="E538"/>
  <c r="E539"/>
  <c r="E540"/>
  <c r="E541"/>
  <c r="E542"/>
  <c r="E543"/>
  <c r="E544"/>
  <c r="E545"/>
  <c r="E546"/>
  <c r="E547"/>
  <c r="E548"/>
  <c r="E549"/>
  <c r="E550"/>
  <c r="E551"/>
  <c r="E552"/>
  <c r="E553"/>
  <c r="E554"/>
  <c r="E555"/>
  <c r="E556"/>
  <c r="E557"/>
  <c r="E558"/>
  <c r="E559"/>
  <c r="E560"/>
  <c r="E12"/>
  <c r="E13"/>
  <c r="E14"/>
  <c r="E15"/>
  <c r="E16"/>
  <c r="E17"/>
  <c r="E18"/>
  <c r="E19"/>
  <c r="E20"/>
  <c r="E21"/>
  <c r="E22"/>
  <c r="E23"/>
  <c r="E24"/>
  <c r="E5"/>
  <c r="E6"/>
  <c r="E7"/>
  <c r="E8"/>
  <c r="E9"/>
  <c r="E10"/>
  <c r="E11"/>
  <c r="E4"/>
  <c r="N44" i="1"/>
  <c r="M44"/>
  <c r="L44"/>
  <c r="K44"/>
  <c r="J44"/>
  <c r="I44"/>
  <c r="H44"/>
  <c r="G44"/>
  <c r="F44"/>
  <c r="E44"/>
  <c r="D44"/>
  <c r="E50"/>
  <c r="E49"/>
  <c r="D49"/>
  <c r="C49"/>
  <c r="N71"/>
  <c r="M71"/>
  <c r="L71"/>
  <c r="K71"/>
  <c r="J71"/>
  <c r="I71"/>
  <c r="H71"/>
  <c r="G71"/>
  <c r="F71"/>
  <c r="E71"/>
  <c r="D71"/>
  <c r="N59"/>
  <c r="M59"/>
  <c r="L59"/>
  <c r="K59"/>
  <c r="J59"/>
  <c r="I59"/>
  <c r="H59"/>
  <c r="G59"/>
  <c r="F59"/>
  <c r="E59"/>
  <c r="D59"/>
  <c r="D50"/>
  <c r="C50"/>
  <c r="O44" l="1"/>
  <c r="C34"/>
  <c r="C62"/>
  <c r="J67" s="1"/>
  <c r="K43" l="1"/>
  <c r="G43"/>
  <c r="L43"/>
  <c r="H43"/>
  <c r="M43"/>
  <c r="I43"/>
  <c r="E43"/>
  <c r="N43"/>
  <c r="J43"/>
  <c r="F43"/>
  <c r="D43"/>
  <c r="D58"/>
  <c r="K42"/>
  <c r="G42"/>
  <c r="L42"/>
  <c r="H42"/>
  <c r="M42"/>
  <c r="I42"/>
  <c r="N42"/>
  <c r="J42"/>
  <c r="F42"/>
  <c r="N41"/>
  <c r="J41"/>
  <c r="F41"/>
  <c r="D42"/>
  <c r="K41"/>
  <c r="G41"/>
  <c r="E42"/>
  <c r="L41"/>
  <c r="H41"/>
  <c r="D41"/>
  <c r="M41"/>
  <c r="I41"/>
  <c r="E41"/>
  <c r="M40"/>
  <c r="L40"/>
  <c r="K40"/>
  <c r="J40"/>
  <c r="N40"/>
  <c r="G40"/>
  <c r="M39"/>
  <c r="J39"/>
  <c r="F39"/>
  <c r="H40"/>
  <c r="D40"/>
  <c r="K39"/>
  <c r="G39"/>
  <c r="I40"/>
  <c r="E40"/>
  <c r="L39"/>
  <c r="H39"/>
  <c r="F40"/>
  <c r="N39"/>
  <c r="I39"/>
  <c r="E39"/>
  <c r="E38"/>
  <c r="I38"/>
  <c r="M38"/>
  <c r="D38"/>
  <c r="H38"/>
  <c r="L38"/>
  <c r="D39"/>
  <c r="G38"/>
  <c r="K38"/>
  <c r="F38"/>
  <c r="J38"/>
  <c r="N38"/>
  <c r="L58"/>
  <c r="H66"/>
  <c r="F66"/>
  <c r="I67"/>
  <c r="E68"/>
  <c r="E66"/>
  <c r="L68"/>
  <c r="G67"/>
  <c r="J68"/>
  <c r="K68"/>
  <c r="I66"/>
  <c r="N68"/>
  <c r="G66"/>
  <c r="M66"/>
  <c r="J66"/>
  <c r="D68"/>
  <c r="I68"/>
  <c r="M67"/>
  <c r="N70"/>
  <c r="J70"/>
  <c r="F70"/>
  <c r="K70"/>
  <c r="G70"/>
  <c r="L70"/>
  <c r="H70"/>
  <c r="D70"/>
  <c r="M70"/>
  <c r="I70"/>
  <c r="E70"/>
  <c r="L66"/>
  <c r="K67"/>
  <c r="K66"/>
  <c r="D66"/>
  <c r="N66"/>
  <c r="H68"/>
  <c r="M68"/>
  <c r="F68"/>
  <c r="G68"/>
  <c r="K69"/>
  <c r="G69"/>
  <c r="L69"/>
  <c r="H69"/>
  <c r="D69"/>
  <c r="M69"/>
  <c r="I69"/>
  <c r="E69"/>
  <c r="N69"/>
  <c r="J69"/>
  <c r="F69"/>
  <c r="N67"/>
  <c r="L67"/>
  <c r="D67"/>
  <c r="H67"/>
  <c r="E67"/>
  <c r="F67"/>
  <c r="J55"/>
  <c r="I53"/>
  <c r="H56"/>
  <c r="F53"/>
  <c r="M54"/>
  <c r="K53"/>
  <c r="K55"/>
  <c r="F57"/>
  <c r="E56"/>
  <c r="D54"/>
  <c r="K57"/>
  <c r="F54"/>
  <c r="H57"/>
  <c r="N65"/>
  <c r="J65"/>
  <c r="F65"/>
  <c r="K65"/>
  <c r="G65"/>
  <c r="M65"/>
  <c r="I65"/>
  <c r="L65"/>
  <c r="H65"/>
  <c r="D65"/>
  <c r="E65"/>
  <c r="N55"/>
  <c r="G54"/>
  <c r="H54"/>
  <c r="D55"/>
  <c r="E55"/>
  <c r="L56"/>
  <c r="I56"/>
  <c r="F56"/>
  <c r="L57"/>
  <c r="J57"/>
  <c r="I57"/>
  <c r="E58"/>
  <c r="F58"/>
  <c r="E57"/>
  <c r="G58"/>
  <c r="K58"/>
  <c r="H53"/>
  <c r="M53"/>
  <c r="G53"/>
  <c r="I55"/>
  <c r="K54"/>
  <c r="L54"/>
  <c r="H55"/>
  <c r="E54"/>
  <c r="N54"/>
  <c r="M56"/>
  <c r="J56"/>
  <c r="K56"/>
  <c r="N57"/>
  <c r="M57"/>
  <c r="I58"/>
  <c r="J58"/>
  <c r="H58"/>
  <c r="J53"/>
  <c r="E53"/>
  <c r="L53"/>
  <c r="M55"/>
  <c r="F55"/>
  <c r="G55"/>
  <c r="L55"/>
  <c r="I54"/>
  <c r="J54"/>
  <c r="D56"/>
  <c r="N56"/>
  <c r="G57"/>
  <c r="D57"/>
  <c r="G56"/>
  <c r="M58"/>
  <c r="N58"/>
  <c r="N53"/>
  <c r="D53"/>
  <c r="O41" l="1"/>
  <c r="O42"/>
  <c r="O39"/>
  <c r="O38"/>
  <c r="O43"/>
  <c r="O40"/>
  <c r="O68"/>
  <c r="O71"/>
  <c r="O69"/>
  <c r="O70"/>
  <c r="O67"/>
  <c r="O53"/>
  <c r="O57"/>
  <c r="O56"/>
  <c r="O58"/>
  <c r="O55"/>
  <c r="O54"/>
  <c r="O66"/>
  <c r="O65"/>
  <c r="O59"/>
  <c r="O45" l="1"/>
  <c r="D28" s="1"/>
  <c r="F28" s="1"/>
  <c r="O60"/>
  <c r="O72"/>
</calcChain>
</file>

<file path=xl/sharedStrings.xml><?xml version="1.0" encoding="utf-8"?>
<sst xmlns="http://schemas.openxmlformats.org/spreadsheetml/2006/main" count="603" uniqueCount="583">
  <si>
    <t>Наименование</t>
  </si>
  <si>
    <t>°С·сут.</t>
  </si>
  <si>
    <t>Этажность многоквартирного дома</t>
  </si>
  <si>
    <t>показателя</t>
  </si>
  <si>
    <t>отопит. периода</t>
  </si>
  <si>
    <t>2 эт.</t>
  </si>
  <si>
    <t>4 эт.</t>
  </si>
  <si>
    <t>6 эт.</t>
  </si>
  <si>
    <t>8 эт.</t>
  </si>
  <si>
    <t>10 эт.</t>
  </si>
  <si>
    <t>&gt;12 эт.</t>
  </si>
  <si>
    <t>Расход тепловой энергии</t>
  </si>
  <si>
    <t>на отопление,</t>
  </si>
  <si>
    <t>вентиляцию, горячее</t>
  </si>
  <si>
    <t>водоснабжение и</t>
  </si>
  <si>
    <t>электроэнергии на</t>
  </si>
  <si>
    <t>общедомовые нужды*</t>
  </si>
  <si>
    <t>в том числе тепловой</t>
  </si>
  <si>
    <t>энергии на отопление и</t>
  </si>
  <si>
    <t>вентиляцию</t>
  </si>
  <si>
    <t>3 эт.</t>
  </si>
  <si>
    <t>5 эт.</t>
  </si>
  <si>
    <t>7 эт.</t>
  </si>
  <si>
    <t>9 эт.</t>
  </si>
  <si>
    <t>11 эт.</t>
  </si>
  <si>
    <t>Градососутки города</t>
  </si>
  <si>
    <t>Количество этажей</t>
  </si>
  <si>
    <t>Минимум</t>
  </si>
  <si>
    <t>Максимум</t>
  </si>
  <si>
    <t>Для 2000 Гсут</t>
  </si>
  <si>
    <t>Для 3000 Гсут</t>
  </si>
  <si>
    <t>Для 4000 Гсут</t>
  </si>
  <si>
    <t>Для 5000 Гсут</t>
  </si>
  <si>
    <t>Для 6000 Гсут</t>
  </si>
  <si>
    <t>Для 8000 Гсут</t>
  </si>
  <si>
    <t>ИТОГ</t>
  </si>
  <si>
    <t>Для 10000 Гсут</t>
  </si>
  <si>
    <t>Республика Адыгея</t>
  </si>
  <si>
    <t>Майкоп</t>
  </si>
  <si>
    <t>Алтайский край</t>
  </si>
  <si>
    <t>Республика Алтай</t>
  </si>
  <si>
    <t>Алейск</t>
  </si>
  <si>
    <t>Барнаул</t>
  </si>
  <si>
    <t>Беля</t>
  </si>
  <si>
    <t>Бийск</t>
  </si>
  <si>
    <t>Змеиногорск</t>
  </si>
  <si>
    <t>Катанда</t>
  </si>
  <si>
    <t>Кош-Агач</t>
  </si>
  <si>
    <t>Онгудай</t>
  </si>
  <si>
    <t>Родино</t>
  </si>
  <si>
    <t>Рубцовск</t>
  </si>
  <si>
    <t>Славгород</t>
  </si>
  <si>
    <t>Тогул</t>
  </si>
  <si>
    <t>Амурская область</t>
  </si>
  <si>
    <t>Архара</t>
  </si>
  <si>
    <t>Белогорск</t>
  </si>
  <si>
    <t>Благовещенск</t>
  </si>
  <si>
    <t>Бомнак</t>
  </si>
  <si>
    <t>Братолюбовка</t>
  </si>
  <si>
    <t>Бысса</t>
  </si>
  <si>
    <t>Гош</t>
  </si>
  <si>
    <t>Дамбуки</t>
  </si>
  <si>
    <t>Ерофей Павлович</t>
  </si>
  <si>
    <t>Завитинск</t>
  </si>
  <si>
    <t>Зея</t>
  </si>
  <si>
    <t>Норский Склад</t>
  </si>
  <si>
    <t>Огорон</t>
  </si>
  <si>
    <t>Поярково</t>
  </si>
  <si>
    <t>Свободный</t>
  </si>
  <si>
    <t>Сковородимо</t>
  </si>
  <si>
    <t>Средняя Нюкжа</t>
  </si>
  <si>
    <t>Тыган-Уркан</t>
  </si>
  <si>
    <t>Тында</t>
  </si>
  <si>
    <t>Унаха</t>
  </si>
  <si>
    <t>Усть-Нюкжа</t>
  </si>
  <si>
    <t>Черняево</t>
  </si>
  <si>
    <t>Шимановск</t>
  </si>
  <si>
    <t>Экимчан</t>
  </si>
  <si>
    <t>Архангельская область</t>
  </si>
  <si>
    <t>Архангельск</t>
  </si>
  <si>
    <t>Борковская</t>
  </si>
  <si>
    <t>Емецк</t>
  </si>
  <si>
    <t>Койнас</t>
  </si>
  <si>
    <t>Котлас</t>
  </si>
  <si>
    <t>Мезень</t>
  </si>
  <si>
    <t>Онега</t>
  </si>
  <si>
    <t>Астраханская</t>
  </si>
  <si>
    <t> область</t>
  </si>
  <si>
    <t>Астрахань</t>
  </si>
  <si>
    <t>Верхний Баскунчак</t>
  </si>
  <si>
    <t>Республика Башкортостан</t>
  </si>
  <si>
    <t>Белорецк</t>
  </si>
  <si>
    <t>Дуван</t>
  </si>
  <si>
    <t>Мелеуз</t>
  </si>
  <si>
    <t>Уфа</t>
  </si>
  <si>
    <t>Янаул</t>
  </si>
  <si>
    <t>Белгородская</t>
  </si>
  <si>
    <t>область</t>
  </si>
  <si>
    <t>Белгород</t>
  </si>
  <si>
    <t>Брянская</t>
  </si>
  <si>
    <t>Брянск</t>
  </si>
  <si>
    <t>Республика Бурятия</t>
  </si>
  <si>
    <t>Бабушкин</t>
  </si>
  <si>
    <t>Баргузин</t>
  </si>
  <si>
    <t>Багдарин</t>
  </si>
  <si>
    <t>Кяхта</t>
  </si>
  <si>
    <t>Монды</t>
  </si>
  <si>
    <t>Нижнеангарск</t>
  </si>
  <si>
    <t>Сосново-Озерское</t>
  </si>
  <si>
    <t>Уакит</t>
  </si>
  <si>
    <t>Улан-Удэ</t>
  </si>
  <si>
    <t>Хоринск</t>
  </si>
  <si>
    <t>-10.8</t>
  </si>
  <si>
    <t>Владимирская область</t>
  </si>
  <si>
    <t>Владимир</t>
  </si>
  <si>
    <t>Муром</t>
  </si>
  <si>
    <t>Волгоградская область</t>
  </si>
  <si>
    <t>Волгоград</t>
  </si>
  <si>
    <t>Камышин</t>
  </si>
  <si>
    <t>Костычевка</t>
  </si>
  <si>
    <t>Котельниково</t>
  </si>
  <si>
    <t>Новоаннинский</t>
  </si>
  <si>
    <t>Эльтон</t>
  </si>
  <si>
    <t>Вологодская область</t>
  </si>
  <si>
    <t>Бабаево</t>
  </si>
  <si>
    <t>Вологда</t>
  </si>
  <si>
    <t>Вытегра</t>
  </si>
  <si>
    <t>Никольск</t>
  </si>
  <si>
    <t>Тотьма</t>
  </si>
  <si>
    <t>Воронежская область</t>
  </si>
  <si>
    <t>Воронеж</t>
  </si>
  <si>
    <t>Республика Дагестан</t>
  </si>
  <si>
    <t>Дербент</t>
  </si>
  <si>
    <t>Махачкала</t>
  </si>
  <si>
    <t>Южно-Сухокумск</t>
  </si>
  <si>
    <t>Ивановская область</t>
  </si>
  <si>
    <t>Иваново</t>
  </si>
  <si>
    <t>Кинешма</t>
  </si>
  <si>
    <t>Иркутская область</t>
  </si>
  <si>
    <t>Алыгджер</t>
  </si>
  <si>
    <t>Бодайбо</t>
  </si>
  <si>
    <t>Братск</t>
  </si>
  <si>
    <t>Верхняя Гутара</t>
  </si>
  <si>
    <t>Дубровское</t>
  </si>
  <si>
    <t>Ербогачен</t>
  </si>
  <si>
    <t>Жигалово</t>
  </si>
  <si>
    <t>Зима</t>
  </si>
  <si>
    <t>Ика</t>
  </si>
  <si>
    <t>Илимск</t>
  </si>
  <si>
    <t>Иркутск</t>
  </si>
  <si>
    <t>Ичера</t>
  </si>
  <si>
    <t>Киренск</t>
  </si>
  <si>
    <t>Мама</t>
  </si>
  <si>
    <t>Марково</t>
  </si>
  <si>
    <t>Наканно</t>
  </si>
  <si>
    <t>Невон</t>
  </si>
  <si>
    <t>Непа</t>
  </si>
  <si>
    <t>Орлинга</t>
  </si>
  <si>
    <t>Перевоз</t>
  </si>
  <si>
    <t>Преображенка</t>
  </si>
  <si>
    <t>Слюдянка</t>
  </si>
  <si>
    <t>Тайшет</t>
  </si>
  <si>
    <t>Тулун</t>
  </si>
  <si>
    <t>Усть-Ордынский –</t>
  </si>
  <si>
    <t>Усть-Ордынский</t>
  </si>
  <si>
    <t>Бурятский АО</t>
  </si>
  <si>
    <t>Кабардино-Балкарская Республика</t>
  </si>
  <si>
    <t>Нальчик</t>
  </si>
  <si>
    <t>Калининградская область</t>
  </si>
  <si>
    <t>Калининград</t>
  </si>
  <si>
    <t>Республика Калмыкия</t>
  </si>
  <si>
    <t>Элиста</t>
  </si>
  <si>
    <t>Калужская область</t>
  </si>
  <si>
    <t>Калуга</t>
  </si>
  <si>
    <t>Камчатская область</t>
  </si>
  <si>
    <r>
      <t>Апука - </t>
    </r>
    <r>
      <rPr>
        <b/>
        <sz val="8"/>
        <color rgb="FF333333"/>
        <rFont val="Verdana"/>
        <family val="2"/>
        <charset val="204"/>
      </rPr>
      <t>Корякский АО</t>
    </r>
  </si>
  <si>
    <r>
      <t>Ича - </t>
    </r>
    <r>
      <rPr>
        <b/>
        <sz val="8"/>
        <color rgb="FF333333"/>
        <rFont val="Verdana"/>
        <family val="2"/>
        <charset val="204"/>
      </rPr>
      <t>Корякский АО</t>
    </r>
  </si>
  <si>
    <t>Ключи</t>
  </si>
  <si>
    <t>Козыревск</t>
  </si>
  <si>
    <r>
      <t>Корф - </t>
    </r>
    <r>
      <rPr>
        <b/>
        <sz val="8"/>
        <color rgb="FF333333"/>
        <rFont val="Verdana"/>
        <family val="2"/>
        <charset val="204"/>
      </rPr>
      <t>Корякский АО</t>
    </r>
  </si>
  <si>
    <t>Лопатка, мыс</t>
  </si>
  <si>
    <t>Мильково</t>
  </si>
  <si>
    <t>Начики</t>
  </si>
  <si>
    <t>о. Беринга</t>
  </si>
  <si>
    <r>
      <t>Оссора  </t>
    </r>
    <r>
      <rPr>
        <b/>
        <sz val="8"/>
        <color rgb="FF333333"/>
        <rFont val="Verdana"/>
        <family val="2"/>
        <charset val="204"/>
      </rPr>
      <t>Корякский АО</t>
    </r>
  </si>
  <si>
    <t>Петропавловск-Камчатский</t>
  </si>
  <si>
    <t>Семлячики</t>
  </si>
  <si>
    <t>Соболево</t>
  </si>
  <si>
    <t>Кроноки</t>
  </si>
  <si>
    <t>Ука</t>
  </si>
  <si>
    <t>Октябрьская</t>
  </si>
  <si>
    <r>
      <t>Усть-Воямполка -</t>
    </r>
    <r>
      <rPr>
        <b/>
        <sz val="8"/>
        <color rgb="FF333333"/>
        <rFont val="Verdana"/>
        <family val="2"/>
        <charset val="204"/>
      </rPr>
      <t>Корякский АО</t>
    </r>
  </si>
  <si>
    <t>Усть-Камчатск</t>
  </si>
  <si>
    <t>Усть-Хайрюзово</t>
  </si>
  <si>
    <t>Карачаево-Черкесская Республика</t>
  </si>
  <si>
    <t>Черкесск</t>
  </si>
  <si>
    <t>Республика Карелия</t>
  </si>
  <si>
    <t>Кемь</t>
  </si>
  <si>
    <t>Лоухи</t>
  </si>
  <si>
    <t>Олонец</t>
  </si>
  <si>
    <t>Паданы</t>
  </si>
  <si>
    <t>Петрозаводск</t>
  </si>
  <si>
    <t>Реболы</t>
  </si>
  <si>
    <t>Сортавала</t>
  </si>
  <si>
    <t>Кемеровская область</t>
  </si>
  <si>
    <t>Кемерово</t>
  </si>
  <si>
    <t>Кисвлевск</t>
  </si>
  <si>
    <t>Кондома</t>
  </si>
  <si>
    <t>Мариинск</t>
  </si>
  <si>
    <t>Тайга</t>
  </si>
  <si>
    <t>Тисуль</t>
  </si>
  <si>
    <t>Топки</t>
  </si>
  <si>
    <t>Усть-Кабырза</t>
  </si>
  <si>
    <t>Кировская область</t>
  </si>
  <si>
    <t>Киров</t>
  </si>
  <si>
    <t>Нагорское</t>
  </si>
  <si>
    <t>Савали</t>
  </si>
  <si>
    <t>Республика Коми</t>
  </si>
  <si>
    <t>Вендинга</t>
  </si>
  <si>
    <t>Воркута</t>
  </si>
  <si>
    <t>Объячево</t>
  </si>
  <si>
    <t>Петрунь</t>
  </si>
  <si>
    <t>Печора</t>
  </si>
  <si>
    <t>Сыктывкар</t>
  </si>
  <si>
    <t>Троицко-Печорск</t>
  </si>
  <si>
    <t>Усть-Уса</t>
  </si>
  <si>
    <t>Усть-Цильма</t>
  </si>
  <si>
    <t>Усть-Щугор</t>
  </si>
  <si>
    <t>Ухта</t>
  </si>
  <si>
    <t>Костромская область</t>
  </si>
  <si>
    <t>Кострома</t>
  </si>
  <si>
    <t>Чухлома</t>
  </si>
  <si>
    <t>Шарья</t>
  </si>
  <si>
    <t>Краснодарский край</t>
  </si>
  <si>
    <t>Краснодар</t>
  </si>
  <si>
    <t>Красная Поляна</t>
  </si>
  <si>
    <t>Приморско-Ахтарск</t>
  </si>
  <si>
    <t>Сочи</t>
  </si>
  <si>
    <t>Тихорецк</t>
  </si>
  <si>
    <t>Красноярский край</t>
  </si>
  <si>
    <t>Агата</t>
  </si>
  <si>
    <t>Ачинск</t>
  </si>
  <si>
    <r>
      <t>Байкит - </t>
    </r>
    <r>
      <rPr>
        <b/>
        <sz val="8"/>
        <color rgb="FF333333"/>
        <rFont val="Verdana"/>
        <family val="2"/>
        <charset val="204"/>
      </rPr>
      <t>Эвенкийский АО</t>
    </r>
  </si>
  <si>
    <t>Боготол</t>
  </si>
  <si>
    <t>Богучаны</t>
  </si>
  <si>
    <r>
      <t>Ванавара – </t>
    </r>
    <r>
      <rPr>
        <b/>
        <sz val="8"/>
        <color rgb="FF333333"/>
        <rFont val="Verdana"/>
        <family val="2"/>
        <charset val="204"/>
      </rPr>
      <t>Эвенкийский АО</t>
    </r>
  </si>
  <si>
    <t>Бельмо</t>
  </si>
  <si>
    <t>Верхнеимбатск</t>
  </si>
  <si>
    <t>Волочанка</t>
  </si>
  <si>
    <r>
      <t>Диксон - </t>
    </r>
    <r>
      <rPr>
        <b/>
        <sz val="8"/>
        <color rgb="FF333333"/>
        <rFont val="Verdana"/>
        <family val="2"/>
        <charset val="204"/>
      </rPr>
      <t>Таймырский АО</t>
    </r>
  </si>
  <si>
    <r>
      <t>Дудинка – </t>
    </r>
    <r>
      <rPr>
        <b/>
        <sz val="8"/>
        <color rgb="FF333333"/>
        <rFont val="Verdana"/>
        <family val="2"/>
        <charset val="204"/>
      </rPr>
      <t>Таймырский АО</t>
    </r>
  </si>
  <si>
    <t>Енисейск</t>
  </si>
  <si>
    <r>
      <t>Ессей – </t>
    </r>
    <r>
      <rPr>
        <b/>
        <sz val="8"/>
        <color rgb="FF333333"/>
        <rFont val="Verdana"/>
        <family val="2"/>
        <charset val="204"/>
      </rPr>
      <t>Эвенкийский АО</t>
    </r>
  </si>
  <si>
    <t>Игарка</t>
  </si>
  <si>
    <t>Канск</t>
  </si>
  <si>
    <t>Кежма</t>
  </si>
  <si>
    <t>Красноярск</t>
  </si>
  <si>
    <t>Минусинск</t>
  </si>
  <si>
    <t>Таимба</t>
  </si>
  <si>
    <t>Троицкое</t>
  </si>
  <si>
    <r>
      <t>Тура - </t>
    </r>
    <r>
      <rPr>
        <b/>
        <sz val="8"/>
        <color rgb="FF333333"/>
        <rFont val="Verdana"/>
        <family val="2"/>
        <charset val="204"/>
      </rPr>
      <t>Эвенкийский  АО</t>
    </r>
  </si>
  <si>
    <t>Туруханск</t>
  </si>
  <si>
    <r>
      <t>Хатанга - </t>
    </r>
    <r>
      <rPr>
        <b/>
        <sz val="8"/>
        <color rgb="FF333333"/>
        <rFont val="Verdana"/>
        <family val="2"/>
        <charset val="204"/>
      </rPr>
      <t>Таймырский АО</t>
    </r>
  </si>
  <si>
    <t>Челюскин, мыс -</t>
  </si>
  <si>
    <t>Таймырский АО</t>
  </si>
  <si>
    <t>Ярцево</t>
  </si>
  <si>
    <t>Курганская область</t>
  </si>
  <si>
    <t>Курган</t>
  </si>
  <si>
    <t>Курская область</t>
  </si>
  <si>
    <t>Курск</t>
  </si>
  <si>
    <t>Липецкая область</t>
  </si>
  <si>
    <t>Липецк</t>
  </si>
  <si>
    <t>Ленинградская область</t>
  </si>
  <si>
    <t>Свирица</t>
  </si>
  <si>
    <t>Тихвин</t>
  </si>
  <si>
    <t>Санкт- Петербург</t>
  </si>
  <si>
    <t>Магаданская область</t>
  </si>
  <si>
    <t>Аркагала</t>
  </si>
  <si>
    <t>Брохово</t>
  </si>
  <si>
    <t>Магадан (Нагаева, бухта)</t>
  </si>
  <si>
    <t>Омсукчан</t>
  </si>
  <si>
    <t>Палатка</t>
  </si>
  <si>
    <t>Среднекан</t>
  </si>
  <si>
    <t>Сусуман</t>
  </si>
  <si>
    <t>Республика Марий Эл</t>
  </si>
  <si>
    <t>Йошкар-Ола</t>
  </si>
  <si>
    <t>Республика Мордовия</t>
  </si>
  <si>
    <t>Саранск</t>
  </si>
  <si>
    <t>Московская область</t>
  </si>
  <si>
    <t>Дмитров</t>
  </si>
  <si>
    <t>Кашира</t>
  </si>
  <si>
    <t>Москва</t>
  </si>
  <si>
    <t>Мурманская область</t>
  </si>
  <si>
    <t>Вайда-Губа</t>
  </si>
  <si>
    <t>Кандалакша</t>
  </si>
  <si>
    <t>Ковдор</t>
  </si>
  <si>
    <t>Краснощелье</t>
  </si>
  <si>
    <t>Ловозеро</t>
  </si>
  <si>
    <t>Мончегорск</t>
  </si>
  <si>
    <t>Мурманск</t>
  </si>
  <si>
    <t>Ниванкюль</t>
  </si>
  <si>
    <t>Пулозеро</t>
  </si>
  <si>
    <t>Пялица</t>
  </si>
  <si>
    <t>Териберка</t>
  </si>
  <si>
    <t>Терско-Орловский</t>
  </si>
  <si>
    <t>Умба</t>
  </si>
  <si>
    <t>Юкспор</t>
  </si>
  <si>
    <t>Нижегородская область</t>
  </si>
  <si>
    <t>Арзамас</t>
  </si>
  <si>
    <t>Выкса</t>
  </si>
  <si>
    <t>Нижний Новгород</t>
  </si>
  <si>
    <t>Новгородская область</t>
  </si>
  <si>
    <t>Боровичи</t>
  </si>
  <si>
    <t>Великий Новгород</t>
  </si>
  <si>
    <t>Новосибирская область</t>
  </si>
  <si>
    <t>Барабинск</t>
  </si>
  <si>
    <t>Болотное</t>
  </si>
  <si>
    <t>Карасук</t>
  </si>
  <si>
    <t>Кочки</t>
  </si>
  <si>
    <t>Купино</t>
  </si>
  <si>
    <t>Кыштовка</t>
  </si>
  <si>
    <t>Новосибирск</t>
  </si>
  <si>
    <t>Татарск</t>
  </si>
  <si>
    <t>Чулым</t>
  </si>
  <si>
    <t>Омская область</t>
  </si>
  <si>
    <t>Исиль-Куль</t>
  </si>
  <si>
    <t>Омск</t>
  </si>
  <si>
    <t>Тара</t>
  </si>
  <si>
    <t>Черлак</t>
  </si>
  <si>
    <t>Оренбургская область</t>
  </si>
  <si>
    <t>Кувандык</t>
  </si>
  <si>
    <t>Оренбург</t>
  </si>
  <si>
    <t>Сорочинск</t>
  </si>
  <si>
    <t>Орловская область</t>
  </si>
  <si>
    <t>Орел</t>
  </si>
  <si>
    <t>Пензенская область</t>
  </si>
  <si>
    <t>Земетчино</t>
  </si>
  <si>
    <t>Пенза</t>
  </si>
  <si>
    <t>Пермская область</t>
  </si>
  <si>
    <t>Бисер</t>
  </si>
  <si>
    <t>Ножовка</t>
  </si>
  <si>
    <t>Пермь</t>
  </si>
  <si>
    <t>Чердынь</t>
  </si>
  <si>
    <t>Приморский край</t>
  </si>
  <si>
    <t>Агзу</t>
  </si>
  <si>
    <t>Анучино</t>
  </si>
  <si>
    <t>Астраханка</t>
  </si>
  <si>
    <t>Богополь</t>
  </si>
  <si>
    <t>Владивосток</t>
  </si>
  <si>
    <t>Цальнереченск</t>
  </si>
  <si>
    <t>Кировский</t>
  </si>
  <si>
    <t>Красный Яр</t>
  </si>
  <si>
    <t>Маргаритово</t>
  </si>
  <si>
    <t>Мельничное</t>
  </si>
  <si>
    <t>Партизанск</t>
  </si>
  <si>
    <t>Посьет</t>
  </si>
  <si>
    <t>Преображение</t>
  </si>
  <si>
    <t>Рудная Пристань</t>
  </si>
  <si>
    <t>Сосуново</t>
  </si>
  <si>
    <t>Чугуевка</t>
  </si>
  <si>
    <t>Псковская область</t>
  </si>
  <si>
    <t>Зеликие Луки</t>
  </si>
  <si>
    <t>Псков</t>
  </si>
  <si>
    <t>Ростовская область</t>
  </si>
  <si>
    <t>Миллерово</t>
  </si>
  <si>
    <t>Ростов-на-Дону</t>
  </si>
  <si>
    <t>Таганрог</t>
  </si>
  <si>
    <t>Рязанская область</t>
  </si>
  <si>
    <t>Рязань</t>
  </si>
  <si>
    <t>Самарская область</t>
  </si>
  <si>
    <t>Самара</t>
  </si>
  <si>
    <t>Свердловская область</t>
  </si>
  <si>
    <t>Верхотурье</t>
  </si>
  <si>
    <t>Екатеринбург</t>
  </si>
  <si>
    <t>Ивдель</t>
  </si>
  <si>
    <t>Каменск-Уральский</t>
  </si>
  <si>
    <t>Туринск</t>
  </si>
  <si>
    <t>Шамары</t>
  </si>
  <si>
    <t>Саратовская область</t>
  </si>
  <si>
    <t>Александров Гай</t>
  </si>
  <si>
    <t>Балашов</t>
  </si>
  <si>
    <t>Саратов</t>
  </si>
  <si>
    <t>Сахалинская область</t>
  </si>
  <si>
    <t>Александровск-Сахалинский</t>
  </si>
  <si>
    <t>Долинск</t>
  </si>
  <si>
    <t>Кировское</t>
  </si>
  <si>
    <t>Корсаков</t>
  </si>
  <si>
    <t>Курильск</t>
  </si>
  <si>
    <t>Макаров</t>
  </si>
  <si>
    <t>Невельск</t>
  </si>
  <si>
    <t>Ноглики</t>
  </si>
  <si>
    <t>Оха</t>
  </si>
  <si>
    <t>Погиби</t>
  </si>
  <si>
    <t>Поронайск</t>
  </si>
  <si>
    <t>Рыбновск</t>
  </si>
  <si>
    <t>Холмск</t>
  </si>
  <si>
    <t>Южно-Курильск</t>
  </si>
  <si>
    <t>Южно-Сахалинск</t>
  </si>
  <si>
    <t>Республика Северная Осетия - Алания</t>
  </si>
  <si>
    <t>Владикавказ</t>
  </si>
  <si>
    <t>Смоленская область</t>
  </si>
  <si>
    <t>Вязьма</t>
  </si>
  <si>
    <t>Смоленск</t>
  </si>
  <si>
    <t>Ставропольский край</t>
  </si>
  <si>
    <t>Арзгир</t>
  </si>
  <si>
    <t>Кисловодск</t>
  </si>
  <si>
    <t>Невинномысск</t>
  </si>
  <si>
    <t>Пятигорск</t>
  </si>
  <si>
    <t>Ставрополь</t>
  </si>
  <si>
    <t>Тамбовская область</t>
  </si>
  <si>
    <t>Тамбов</t>
  </si>
  <si>
    <t>Республика Татарстан</t>
  </si>
  <si>
    <t>Бугульма</t>
  </si>
  <si>
    <t>Елабуга</t>
  </si>
  <si>
    <t>Казань</t>
  </si>
  <si>
    <t>Тверская область</t>
  </si>
  <si>
    <t>Бежецк</t>
  </si>
  <si>
    <t>Тверь</t>
  </si>
  <si>
    <t>Ржев</t>
  </si>
  <si>
    <t>Томская область</t>
  </si>
  <si>
    <t>Александровское</t>
  </si>
  <si>
    <t>Колпашево</t>
  </si>
  <si>
    <t>Средний Васюган</t>
  </si>
  <si>
    <t>Томск</t>
  </si>
  <si>
    <t>Усть-Озерное</t>
  </si>
  <si>
    <t>Реслублика Тыва</t>
  </si>
  <si>
    <t>Кызыл</t>
  </si>
  <si>
    <t>Тульская область</t>
  </si>
  <si>
    <t>Гула</t>
  </si>
  <si>
    <t>Тюменская область</t>
  </si>
  <si>
    <r>
      <t>Березово - </t>
    </r>
    <r>
      <rPr>
        <b/>
        <sz val="8"/>
        <color rgb="FF333333"/>
        <rFont val="Verdana"/>
        <family val="2"/>
        <charset val="204"/>
      </rPr>
      <t>Ханты-Мансийский АО</t>
    </r>
  </si>
  <si>
    <t>Демьянское</t>
  </si>
  <si>
    <r>
      <t>Кондинское - </t>
    </r>
    <r>
      <rPr>
        <b/>
        <sz val="8"/>
        <color rgb="FF333333"/>
        <rFont val="Verdana"/>
        <family val="2"/>
        <charset val="204"/>
      </rPr>
      <t>Ханты-Мансийский АО</t>
    </r>
  </si>
  <si>
    <t>Леуши</t>
  </si>
  <si>
    <t>Марресаля</t>
  </si>
  <si>
    <t>Надым</t>
  </si>
  <si>
    <t>Октябрьское</t>
  </si>
  <si>
    <t>Салехард</t>
  </si>
  <si>
    <t>Сосьва</t>
  </si>
  <si>
    <r>
      <t>Сургут - </t>
    </r>
    <r>
      <rPr>
        <b/>
        <sz val="8"/>
        <color rgb="FF333333"/>
        <rFont val="Verdana"/>
        <family val="2"/>
        <charset val="204"/>
      </rPr>
      <t>Ханты-Мансийский АО</t>
    </r>
  </si>
  <si>
    <r>
      <t>Тарко-Сале - </t>
    </r>
    <r>
      <rPr>
        <b/>
        <sz val="8"/>
        <color rgb="FF333333"/>
        <rFont val="Verdana"/>
        <family val="2"/>
        <charset val="204"/>
      </rPr>
      <t>Ямало-Ненецкий АО</t>
    </r>
  </si>
  <si>
    <t>Тобольск</t>
  </si>
  <si>
    <t>Тюмень</t>
  </si>
  <si>
    <t>Угут</t>
  </si>
  <si>
    <r>
      <t>Уренгой - </t>
    </r>
    <r>
      <rPr>
        <b/>
        <sz val="8"/>
        <color rgb="FF333333"/>
        <rFont val="Verdana"/>
        <family val="2"/>
        <charset val="204"/>
      </rPr>
      <t>Ямало-Ненецкий АО</t>
    </r>
  </si>
  <si>
    <r>
      <t>Ханты-Мансийск - </t>
    </r>
    <r>
      <rPr>
        <b/>
        <sz val="8"/>
        <color rgb="FF333333"/>
        <rFont val="Verdana"/>
        <family val="2"/>
        <charset val="204"/>
      </rPr>
      <t>Ханты-Мансийский АО</t>
    </r>
  </si>
  <si>
    <t>Удмуртская Республика</t>
  </si>
  <si>
    <t>Глазов</t>
  </si>
  <si>
    <t>Ижевск</t>
  </si>
  <si>
    <t>Сарапул</t>
  </si>
  <si>
    <t>Ульяновская область</t>
  </si>
  <si>
    <t>Сурское</t>
  </si>
  <si>
    <t>Ульяновск</t>
  </si>
  <si>
    <t>Хабаровский край</t>
  </si>
  <si>
    <t>Аян</t>
  </si>
  <si>
    <t>Байдуков</t>
  </si>
  <si>
    <t>Бикин</t>
  </si>
  <si>
    <t>Бира</t>
  </si>
  <si>
    <t>Биробиджан</t>
  </si>
  <si>
    <t>Вяземский</t>
  </si>
  <si>
    <t>Гвасюги</t>
  </si>
  <si>
    <t>Гроссевичи</t>
  </si>
  <si>
    <t>Де-Кастри</t>
  </si>
  <si>
    <t>Джаорэ</t>
  </si>
  <si>
    <t>Екатерино-Никольское</t>
  </si>
  <si>
    <t>Комсомольск-на-Амуре</t>
  </si>
  <si>
    <t>Нижнетамбовское</t>
  </si>
  <si>
    <t>Николаевск-на-Амуре</t>
  </si>
  <si>
    <t>Облучье</t>
  </si>
  <si>
    <t>Охотск</t>
  </si>
  <si>
    <t>Им. Полины Осипенко</t>
  </si>
  <si>
    <t>Сизиман</t>
  </si>
  <si>
    <t>Советская Гавань</t>
  </si>
  <si>
    <t>Софийский Прииск</t>
  </si>
  <si>
    <t>Средний Ургал</t>
  </si>
  <si>
    <t>Хабаровск</t>
  </si>
  <si>
    <t>Чумикан</t>
  </si>
  <si>
    <t>Энкэн</t>
  </si>
  <si>
    <t>Республика Хакасия</t>
  </si>
  <si>
    <t>Абакан</t>
  </si>
  <si>
    <t>Шира</t>
  </si>
  <si>
    <t>Челябинская область</t>
  </si>
  <si>
    <t>Верхнеуральск</t>
  </si>
  <si>
    <t>Нязепетровск</t>
  </si>
  <si>
    <t>Челябинск</t>
  </si>
  <si>
    <t>Чеченская Республика</t>
  </si>
  <si>
    <t>Грозный</t>
  </si>
  <si>
    <t>Читинская область</t>
  </si>
  <si>
    <t>Агинское</t>
  </si>
  <si>
    <t>Акта</t>
  </si>
  <si>
    <t>Александровский Завод</t>
  </si>
  <si>
    <t>Борзя</t>
  </si>
  <si>
    <t>Дарасун</t>
  </si>
  <si>
    <t>Калакан</t>
  </si>
  <si>
    <t>Красный Чикой</t>
  </si>
  <si>
    <t>Могоча</t>
  </si>
  <si>
    <t>Нерчинск</t>
  </si>
  <si>
    <t>Нерчинский Завод</t>
  </si>
  <si>
    <t>Средний Калар</t>
  </si>
  <si>
    <t>Тунгокочен</t>
  </si>
  <si>
    <t>Тупик</t>
  </si>
  <si>
    <t>Чара</t>
  </si>
  <si>
    <t>Чита</t>
  </si>
  <si>
    <t>Чувашская Республика</t>
  </si>
  <si>
    <t>Порецкое</t>
  </si>
  <si>
    <t>Чебоксары</t>
  </si>
  <si>
    <t>Чукотский АО (Магаданская</t>
  </si>
  <si>
    <t>область)</t>
  </si>
  <si>
    <t>Анадырь</t>
  </si>
  <si>
    <t>Березово</t>
  </si>
  <si>
    <t>Омолон</t>
  </si>
  <si>
    <t>Островное</t>
  </si>
  <si>
    <t>Усть-Олой</t>
  </si>
  <si>
    <t>Эньмувеем</t>
  </si>
  <si>
    <t>Республика Саха (Якутия)</t>
  </si>
  <si>
    <t>Алдан</t>
  </si>
  <si>
    <t>Аллах-Юнь</t>
  </si>
  <si>
    <t>Амга</t>
  </si>
  <si>
    <t>Батамай</t>
  </si>
  <si>
    <t>Бердигястях</t>
  </si>
  <si>
    <t>Буяга</t>
  </si>
  <si>
    <t>Верхоянск</t>
  </si>
  <si>
    <t>Вилюйск</t>
  </si>
  <si>
    <t>Витим</t>
  </si>
  <si>
    <t>Воронцово</t>
  </si>
  <si>
    <t>Джалинда</t>
  </si>
  <si>
    <t>Джарджан</t>
  </si>
  <si>
    <t>Джикимда</t>
  </si>
  <si>
    <t>Дружина</t>
  </si>
  <si>
    <t>Екючю</t>
  </si>
  <si>
    <t>Жиганск</t>
  </si>
  <si>
    <t>Зырянка</t>
  </si>
  <si>
    <t>Исить</t>
  </si>
  <si>
    <t>Иэма</t>
  </si>
  <si>
    <t>Крест-Хальджай</t>
  </si>
  <si>
    <t>Кюсюр</t>
  </si>
  <si>
    <t>Ленек</t>
  </si>
  <si>
    <t>Нагорный</t>
  </si>
  <si>
    <t>Нера</t>
  </si>
  <si>
    <t>Нюрба</t>
  </si>
  <si>
    <t>Нюя</t>
  </si>
  <si>
    <t>Оймякон</t>
  </si>
  <si>
    <t>Олекминск</t>
  </si>
  <si>
    <t>Оленек</t>
  </si>
  <si>
    <t>Охотский Перевоз</t>
  </si>
  <si>
    <t>Сангар</t>
  </si>
  <si>
    <t>Саскылах</t>
  </si>
  <si>
    <t>Среднеколымск</t>
  </si>
  <si>
    <t>Сунтар</t>
  </si>
  <si>
    <t>Сухана</t>
  </si>
  <si>
    <t>Сюльдюкар</t>
  </si>
  <si>
    <t>Сюрен-Кюель</t>
  </si>
  <si>
    <t>Токо</t>
  </si>
  <si>
    <t>Томмот</t>
  </si>
  <si>
    <t>Томпо</t>
  </si>
  <si>
    <t>Туой-Хая</t>
  </si>
  <si>
    <t>Тяня</t>
  </si>
  <si>
    <t>Усть-Мая</t>
  </si>
  <si>
    <t>Усть-Миль</t>
  </si>
  <si>
    <t>Усть-Мома</t>
  </si>
  <si>
    <t>Чульман</t>
  </si>
  <si>
    <t>Чурапча</t>
  </si>
  <si>
    <t>Шелагонцы</t>
  </si>
  <si>
    <t>Эйк</t>
  </si>
  <si>
    <t>Якутск</t>
  </si>
  <si>
    <t>Ненецкий АО</t>
  </si>
  <si>
    <t>(Архангельская область)</t>
  </si>
  <si>
    <t>Варандей</t>
  </si>
  <si>
    <t>Индига</t>
  </si>
  <si>
    <t>Канин Нос</t>
  </si>
  <si>
    <t>Коткино</t>
  </si>
  <si>
    <t>Нарьян-Мар</t>
  </si>
  <si>
    <t>Ходовариха</t>
  </si>
  <si>
    <t>Хоседа-Хард</t>
  </si>
  <si>
    <t>Ярославская область</t>
  </si>
  <si>
    <t>Ярославль</t>
  </si>
  <si>
    <t>ГСОП/м2</t>
  </si>
  <si>
    <t>Площадь помещений (МОП не берем)</t>
  </si>
  <si>
    <t>Потребление тепловой энергии за год (Гкал)</t>
  </si>
  <si>
    <t>Потребление тепловой энергии за год (кВт/ч)</t>
  </si>
  <si>
    <t>Потребление тепловой энергии за год (кВт/ч/м2)</t>
  </si>
  <si>
    <t>Отклонение,%</t>
  </si>
  <si>
    <t>Класс энергоэффективности</t>
  </si>
</sst>
</file>

<file path=xl/styles.xml><?xml version="1.0" encoding="utf-8"?>
<styleSheet xmlns="http://schemas.openxmlformats.org/spreadsheetml/2006/main">
  <numFmts count="2">
    <numFmt numFmtId="43" formatCode="_-* #,##0.00\ _₽_-;\-* #,##0.00\ _₽_-;_-* &quot;-&quot;??\ _₽_-;_-@_-"/>
    <numFmt numFmtId="164" formatCode="_-* #,##0\ _₽_-;\-* #,##0\ _₽_-;_-* &quot;-&quot;??\ _₽_-;_-@_-"/>
  </numFmts>
  <fonts count="13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9"/>
      <color rgb="FF242424"/>
      <name val="Arial"/>
      <family val="2"/>
      <charset val="204"/>
    </font>
    <font>
      <sz val="11"/>
      <color rgb="FF2D2D2D"/>
      <name val="Arial"/>
      <family val="2"/>
      <charset val="204"/>
    </font>
    <font>
      <sz val="11"/>
      <color rgb="FF000000"/>
      <name val="Geneva"/>
      <family val="2"/>
    </font>
    <font>
      <sz val="20"/>
      <color rgb="FFFF0000"/>
      <name val="Calibri"/>
      <family val="2"/>
      <charset val="204"/>
      <scheme val="minor"/>
    </font>
    <font>
      <b/>
      <sz val="11"/>
      <color rgb="FF2D2D2D"/>
      <name val="Arial"/>
      <family val="2"/>
      <charset val="204"/>
    </font>
    <font>
      <sz val="8"/>
      <color rgb="FF333333"/>
      <name val="Verdana"/>
      <family val="2"/>
      <charset val="204"/>
    </font>
    <font>
      <b/>
      <sz val="8"/>
      <color rgb="FF333333"/>
      <name val="Verdana"/>
      <family val="2"/>
      <charset val="204"/>
    </font>
    <font>
      <b/>
      <sz val="10"/>
      <color rgb="FF333333"/>
      <name val="Verdana"/>
      <family val="2"/>
      <charset val="204"/>
    </font>
    <font>
      <b/>
      <sz val="7.5"/>
      <color rgb="FF333333"/>
      <name val="Verdana"/>
      <family val="2"/>
      <charset val="204"/>
    </font>
    <font>
      <b/>
      <sz val="10"/>
      <color rgb="FF000000"/>
      <name val="Verdana"/>
      <family val="2"/>
      <charset val="204"/>
    </font>
  </fonts>
  <fills count="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FFFF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5" tint="0.59999389629810485"/>
        <bgColor indexed="64"/>
      </patternFill>
    </fill>
  </fills>
  <borders count="16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2" fillId="2" borderId="0" applyNumberFormat="0" applyBorder="0" applyAlignment="0" applyProtection="0"/>
  </cellStyleXfs>
  <cellXfs count="47">
    <xf numFmtId="0" fontId="0" fillId="0" borderId="0" xfId="0"/>
    <xf numFmtId="0" fontId="3" fillId="3" borderId="0" xfId="0" applyFont="1" applyFill="1" applyAlignment="1">
      <alignment vertical="top" wrapText="1"/>
    </xf>
    <xf numFmtId="0" fontId="4" fillId="3" borderId="1" xfId="0" applyFont="1" applyFill="1" applyBorder="1" applyAlignment="1">
      <alignment horizontal="center" vertical="top" wrapText="1"/>
    </xf>
    <xf numFmtId="0" fontId="4" fillId="3" borderId="6" xfId="0" applyFont="1" applyFill="1" applyBorder="1" applyAlignment="1">
      <alignment horizontal="center" vertical="top" wrapText="1"/>
    </xf>
    <xf numFmtId="0" fontId="4" fillId="3" borderId="2" xfId="0" applyFont="1" applyFill="1" applyBorder="1" applyAlignment="1">
      <alignment horizontal="center" vertical="top" wrapText="1"/>
    </xf>
    <xf numFmtId="0" fontId="4" fillId="3" borderId="1" xfId="0" applyFont="1" applyFill="1" applyBorder="1" applyAlignment="1">
      <alignment vertical="top" wrapText="1"/>
    </xf>
    <xf numFmtId="0" fontId="4" fillId="3" borderId="7" xfId="0" applyFont="1" applyFill="1" applyBorder="1" applyAlignment="1">
      <alignment vertical="top" wrapText="1"/>
    </xf>
    <xf numFmtId="0" fontId="4" fillId="3" borderId="7" xfId="0" applyFont="1" applyFill="1" applyBorder="1" applyAlignment="1">
      <alignment horizontal="center" vertical="top" wrapText="1"/>
    </xf>
    <xf numFmtId="0" fontId="4" fillId="3" borderId="6" xfId="0" applyFont="1" applyFill="1" applyBorder="1" applyAlignment="1">
      <alignment vertical="top" wrapText="1"/>
    </xf>
    <xf numFmtId="0" fontId="4" fillId="3" borderId="0" xfId="0" applyFont="1" applyFill="1" applyBorder="1" applyAlignment="1">
      <alignment horizontal="center" vertical="top" wrapText="1"/>
    </xf>
    <xf numFmtId="0" fontId="0" fillId="0" borderId="0" xfId="0" applyAlignment="1">
      <alignment horizontal="center"/>
    </xf>
    <xf numFmtId="0" fontId="0" fillId="0" borderId="9" xfId="0" applyBorder="1"/>
    <xf numFmtId="0" fontId="2" fillId="2" borderId="8" xfId="2" applyBorder="1"/>
    <xf numFmtId="0" fontId="5" fillId="0" borderId="0" xfId="0" applyFont="1"/>
    <xf numFmtId="0" fontId="0" fillId="4" borderId="8" xfId="0" applyFill="1" applyBorder="1"/>
    <xf numFmtId="0" fontId="0" fillId="4" borderId="10" xfId="0" applyFill="1" applyBorder="1"/>
    <xf numFmtId="0" fontId="6" fillId="4" borderId="9" xfId="0" applyFont="1" applyFill="1" applyBorder="1"/>
    <xf numFmtId="0" fontId="0" fillId="0" borderId="11" xfId="0" applyBorder="1"/>
    <xf numFmtId="0" fontId="0" fillId="0" borderId="12" xfId="0" applyBorder="1"/>
    <xf numFmtId="0" fontId="0" fillId="0" borderId="12" xfId="0" applyBorder="1" applyProtection="1"/>
    <xf numFmtId="0" fontId="5" fillId="4" borderId="0" xfId="0" applyFont="1" applyFill="1"/>
    <xf numFmtId="1" fontId="7" fillId="5" borderId="6" xfId="0" applyNumberFormat="1" applyFont="1" applyFill="1" applyBorder="1" applyAlignment="1">
      <alignment horizontal="center" vertical="top" wrapText="1"/>
    </xf>
    <xf numFmtId="0" fontId="0" fillId="3" borderId="0" xfId="0" applyFill="1" applyAlignment="1">
      <alignment vertical="top" wrapText="1"/>
    </xf>
    <xf numFmtId="0" fontId="9" fillId="3" borderId="0" xfId="0" applyFont="1" applyFill="1" applyAlignment="1">
      <alignment vertical="top" wrapText="1"/>
    </xf>
    <xf numFmtId="0" fontId="8" fillId="3" borderId="0" xfId="0" applyFont="1" applyFill="1" applyAlignment="1">
      <alignment horizontal="center" vertical="top" wrapText="1"/>
    </xf>
    <xf numFmtId="0" fontId="8" fillId="3" borderId="0" xfId="0" applyFont="1" applyFill="1" applyAlignment="1">
      <alignment wrapText="1"/>
    </xf>
    <xf numFmtId="0" fontId="8" fillId="3" borderId="0" xfId="0" applyFont="1" applyFill="1" applyAlignment="1">
      <alignment vertical="top" wrapText="1"/>
    </xf>
    <xf numFmtId="0" fontId="0" fillId="3" borderId="0" xfId="0" applyFill="1" applyAlignment="1">
      <alignment wrapText="1"/>
    </xf>
    <xf numFmtId="0" fontId="8" fillId="3" borderId="0" xfId="0" applyFont="1" applyFill="1" applyAlignment="1">
      <alignment horizontal="center" wrapText="1"/>
    </xf>
    <xf numFmtId="0" fontId="9" fillId="3" borderId="0" xfId="0" applyFont="1" applyFill="1" applyAlignment="1">
      <alignment wrapText="1"/>
    </xf>
    <xf numFmtId="164" fontId="0" fillId="0" borderId="0" xfId="1" applyNumberFormat="1" applyFont="1"/>
    <xf numFmtId="0" fontId="0" fillId="0" borderId="0" xfId="0" applyAlignment="1">
      <alignment horizontal="center"/>
    </xf>
    <xf numFmtId="1" fontId="7" fillId="6" borderId="13" xfId="0" applyNumberFormat="1" applyFont="1" applyFill="1" applyBorder="1" applyAlignment="1">
      <alignment horizontal="center" vertical="top" wrapText="1"/>
    </xf>
    <xf numFmtId="1" fontId="7" fillId="6" borderId="14" xfId="0" applyNumberFormat="1" applyFont="1" applyFill="1" applyBorder="1" applyAlignment="1">
      <alignment horizontal="center" vertical="top" wrapText="1"/>
    </xf>
    <xf numFmtId="1" fontId="7" fillId="6" borderId="15" xfId="0" applyNumberFormat="1" applyFont="1" applyFill="1" applyBorder="1" applyAlignment="1">
      <alignment horizontal="center" vertical="top" wrapText="1"/>
    </xf>
    <xf numFmtId="0" fontId="4" fillId="3" borderId="3" xfId="0" applyFont="1" applyFill="1" applyBorder="1" applyAlignment="1">
      <alignment horizontal="center" vertical="top" wrapText="1"/>
    </xf>
    <xf numFmtId="0" fontId="4" fillId="3" borderId="4" xfId="0" applyFont="1" applyFill="1" applyBorder="1" applyAlignment="1">
      <alignment horizontal="center" vertical="top" wrapText="1"/>
    </xf>
    <xf numFmtId="0" fontId="4" fillId="3" borderId="5" xfId="0" applyFont="1" applyFill="1" applyBorder="1" applyAlignment="1">
      <alignment horizontal="center" vertical="top" wrapText="1"/>
    </xf>
    <xf numFmtId="0" fontId="0" fillId="0" borderId="0" xfId="0" applyAlignment="1">
      <alignment horizontal="left"/>
    </xf>
    <xf numFmtId="164" fontId="0" fillId="0" borderId="0" xfId="1" applyNumberFormat="1" applyFont="1" applyAlignment="1">
      <alignment horizontal="center"/>
    </xf>
    <xf numFmtId="0" fontId="8" fillId="3" borderId="0" xfId="0" applyFont="1" applyFill="1" applyAlignment="1">
      <alignment horizontal="center" vertical="top" wrapText="1"/>
    </xf>
    <xf numFmtId="0" fontId="10" fillId="3" borderId="0" xfId="0" applyFont="1" applyFill="1" applyAlignment="1">
      <alignment vertical="top" wrapText="1"/>
    </xf>
    <xf numFmtId="0" fontId="9" fillId="3" borderId="0" xfId="0" applyFont="1" applyFill="1" applyAlignment="1">
      <alignment vertical="top" wrapText="1"/>
    </xf>
    <xf numFmtId="0" fontId="12" fillId="3" borderId="0" xfId="0" applyFont="1" applyFill="1" applyAlignment="1">
      <alignment horizontal="left" vertical="top" wrapText="1"/>
    </xf>
    <xf numFmtId="0" fontId="11" fillId="3" borderId="0" xfId="0" applyFont="1" applyFill="1" applyAlignment="1">
      <alignment vertical="top" wrapText="1"/>
    </xf>
    <xf numFmtId="0" fontId="8" fillId="3" borderId="0" xfId="0" applyFont="1" applyFill="1" applyAlignment="1">
      <alignment horizontal="center" wrapText="1"/>
    </xf>
    <xf numFmtId="0" fontId="10" fillId="3" borderId="0" xfId="0" applyFont="1" applyFill="1" applyAlignment="1">
      <alignment wrapText="1"/>
    </xf>
  </cellXfs>
  <cellStyles count="3">
    <cellStyle name="Обычный" xfId="0" builtinId="0"/>
    <cellStyle name="Финансовый" xfId="1" builtinId="3"/>
    <cellStyle name="Хороший" xfId="2" builtinId="26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O72"/>
  <sheetViews>
    <sheetView tabSelected="1" topLeftCell="A19" workbookViewId="0">
      <selection activeCell="I36" sqref="I36"/>
    </sheetView>
  </sheetViews>
  <sheetFormatPr defaultRowHeight="15"/>
  <cols>
    <col min="2" max="2" width="26.625" customWidth="1"/>
    <col min="4" max="5" width="9.125" customWidth="1"/>
    <col min="6" max="6" width="9.375" customWidth="1"/>
    <col min="7" max="14" width="9.125" customWidth="1"/>
    <col min="15" max="15" width="12.25" customWidth="1"/>
  </cols>
  <sheetData>
    <row r="2" spans="2:14">
      <c r="B2" s="38" t="s">
        <v>577</v>
      </c>
      <c r="C2" s="38"/>
      <c r="D2" s="38"/>
      <c r="E2" s="38"/>
      <c r="F2" s="39">
        <v>4000</v>
      </c>
      <c r="G2" s="39"/>
    </row>
    <row r="3" spans="2:14">
      <c r="B3" s="38" t="s">
        <v>578</v>
      </c>
      <c r="C3" s="38"/>
      <c r="D3" s="38"/>
      <c r="E3" s="38"/>
      <c r="F3" s="39">
        <v>700</v>
      </c>
      <c r="G3" s="39"/>
    </row>
    <row r="4" spans="2:14">
      <c r="B4" s="38" t="s">
        <v>579</v>
      </c>
      <c r="C4" s="38"/>
      <c r="D4" s="38"/>
      <c r="E4" s="38"/>
      <c r="F4" s="39">
        <f>F3*1163</f>
        <v>814100</v>
      </c>
      <c r="G4" s="39"/>
    </row>
    <row r="5" spans="2:14" ht="15.75" thickBot="1">
      <c r="B5" s="38" t="s">
        <v>580</v>
      </c>
      <c r="C5" s="38"/>
      <c r="D5" s="38"/>
      <c r="E5" s="38"/>
      <c r="F5" s="21">
        <f>F4/F2</f>
        <v>203.52500000000001</v>
      </c>
    </row>
    <row r="6" spans="2:14">
      <c r="B6" s="10"/>
      <c r="C6" s="10"/>
      <c r="D6" s="10"/>
      <c r="E6" s="10"/>
    </row>
    <row r="8" spans="2:14" ht="15.75" thickBot="1"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</row>
    <row r="9" spans="2:14" ht="15.75" thickBot="1">
      <c r="B9" s="2" t="s">
        <v>0</v>
      </c>
      <c r="C9" s="2" t="s">
        <v>1</v>
      </c>
      <c r="D9" s="35" t="s">
        <v>2</v>
      </c>
      <c r="E9" s="36"/>
      <c r="F9" s="36"/>
      <c r="G9" s="36"/>
      <c r="H9" s="36"/>
      <c r="I9" s="36"/>
      <c r="J9" s="36"/>
      <c r="K9" s="36"/>
      <c r="L9" s="36"/>
      <c r="M9" s="36"/>
      <c r="N9" s="37"/>
    </row>
    <row r="10" spans="2:14" ht="29.25" thickBot="1">
      <c r="B10" s="3" t="s">
        <v>3</v>
      </c>
      <c r="C10" s="3" t="s">
        <v>4</v>
      </c>
      <c r="D10" s="4" t="s">
        <v>5</v>
      </c>
      <c r="E10" s="4" t="s">
        <v>20</v>
      </c>
      <c r="F10" s="4" t="s">
        <v>6</v>
      </c>
      <c r="G10" s="4" t="s">
        <v>21</v>
      </c>
      <c r="H10" s="4" t="s">
        <v>7</v>
      </c>
      <c r="I10" s="4" t="s">
        <v>22</v>
      </c>
      <c r="J10" s="4" t="s">
        <v>8</v>
      </c>
      <c r="K10" s="4" t="s">
        <v>23</v>
      </c>
      <c r="L10" s="4" t="s">
        <v>9</v>
      </c>
      <c r="M10" s="4" t="s">
        <v>24</v>
      </c>
      <c r="N10" s="4" t="s">
        <v>10</v>
      </c>
    </row>
    <row r="11" spans="2:14">
      <c r="B11" s="5" t="s">
        <v>11</v>
      </c>
      <c r="C11" s="2">
        <v>2000</v>
      </c>
      <c r="D11" s="2">
        <v>215</v>
      </c>
      <c r="E11" s="2">
        <v>211</v>
      </c>
      <c r="F11" s="2">
        <v>206</v>
      </c>
      <c r="G11" s="2">
        <v>205</v>
      </c>
      <c r="H11" s="2">
        <v>203</v>
      </c>
      <c r="I11" s="2">
        <v>202</v>
      </c>
      <c r="J11" s="2">
        <v>201</v>
      </c>
      <c r="K11" s="2">
        <v>200</v>
      </c>
      <c r="L11" s="2">
        <v>199</v>
      </c>
      <c r="M11" s="2">
        <v>199</v>
      </c>
      <c r="N11" s="2">
        <v>198</v>
      </c>
    </row>
    <row r="12" spans="2:14">
      <c r="B12" s="6" t="s">
        <v>12</v>
      </c>
      <c r="C12" s="7">
        <v>3000</v>
      </c>
      <c r="D12" s="7">
        <v>228</v>
      </c>
      <c r="E12" s="7">
        <v>222</v>
      </c>
      <c r="F12" s="7">
        <v>216</v>
      </c>
      <c r="G12" s="7">
        <v>214</v>
      </c>
      <c r="H12" s="7">
        <v>212</v>
      </c>
      <c r="I12" s="7">
        <v>210</v>
      </c>
      <c r="J12" s="7">
        <v>208</v>
      </c>
      <c r="K12" s="7">
        <v>207</v>
      </c>
      <c r="L12" s="7">
        <v>205</v>
      </c>
      <c r="M12" s="7">
        <v>204</v>
      </c>
      <c r="N12" s="7">
        <v>203</v>
      </c>
    </row>
    <row r="13" spans="2:14">
      <c r="B13" s="6" t="s">
        <v>13</v>
      </c>
      <c r="C13" s="7">
        <v>4000</v>
      </c>
      <c r="D13" s="7">
        <v>256</v>
      </c>
      <c r="E13" s="7">
        <v>246</v>
      </c>
      <c r="F13" s="7">
        <v>239</v>
      </c>
      <c r="G13" s="7">
        <v>237</v>
      </c>
      <c r="H13" s="7">
        <v>234</v>
      </c>
      <c r="I13" s="7">
        <v>232</v>
      </c>
      <c r="J13" s="7">
        <v>229</v>
      </c>
      <c r="K13" s="7">
        <v>227</v>
      </c>
      <c r="L13" s="7">
        <v>225</v>
      </c>
      <c r="M13" s="7">
        <v>224</v>
      </c>
      <c r="N13" s="7">
        <v>223</v>
      </c>
    </row>
    <row r="14" spans="2:14">
      <c r="B14" s="6" t="s">
        <v>14</v>
      </c>
      <c r="C14" s="7">
        <v>5000</v>
      </c>
      <c r="D14" s="7">
        <v>284</v>
      </c>
      <c r="E14" s="7">
        <v>274</v>
      </c>
      <c r="F14" s="7">
        <v>263</v>
      </c>
      <c r="G14" s="7">
        <v>260</v>
      </c>
      <c r="H14" s="7">
        <v>256</v>
      </c>
      <c r="I14" s="7">
        <v>254</v>
      </c>
      <c r="J14" s="7">
        <v>251</v>
      </c>
      <c r="K14" s="7">
        <v>248</v>
      </c>
      <c r="L14" s="7">
        <v>245</v>
      </c>
      <c r="M14" s="7">
        <v>244</v>
      </c>
      <c r="N14" s="7">
        <v>242</v>
      </c>
    </row>
    <row r="15" spans="2:14">
      <c r="B15" s="6" t="s">
        <v>15</v>
      </c>
      <c r="C15" s="7">
        <v>6000</v>
      </c>
      <c r="D15" s="7">
        <v>312</v>
      </c>
      <c r="E15" s="7">
        <v>300</v>
      </c>
      <c r="F15" s="7">
        <v>287</v>
      </c>
      <c r="G15" s="7">
        <v>283</v>
      </c>
      <c r="H15" s="7">
        <v>278</v>
      </c>
      <c r="I15" s="7">
        <v>275</v>
      </c>
      <c r="J15" s="7">
        <v>272</v>
      </c>
      <c r="K15" s="7">
        <v>269</v>
      </c>
      <c r="L15" s="7">
        <v>265</v>
      </c>
      <c r="M15" s="7">
        <v>264</v>
      </c>
      <c r="N15" s="7">
        <v>262</v>
      </c>
    </row>
    <row r="16" spans="2:14">
      <c r="B16" s="6" t="s">
        <v>16</v>
      </c>
      <c r="C16" s="7">
        <v>8000</v>
      </c>
      <c r="D16" s="7">
        <v>370</v>
      </c>
      <c r="E16" s="7">
        <v>354</v>
      </c>
      <c r="F16" s="7">
        <v>337</v>
      </c>
      <c r="G16" s="7">
        <v>332</v>
      </c>
      <c r="H16" s="7">
        <v>326</v>
      </c>
      <c r="I16" s="7">
        <v>322</v>
      </c>
      <c r="J16" s="7">
        <v>317</v>
      </c>
      <c r="K16" s="7">
        <v>313</v>
      </c>
      <c r="L16" s="7">
        <v>308</v>
      </c>
      <c r="M16" s="7">
        <v>306</v>
      </c>
      <c r="N16" s="7">
        <v>304</v>
      </c>
    </row>
    <row r="17" spans="2:14" ht="15.75" thickBot="1">
      <c r="B17" s="8"/>
      <c r="C17" s="3">
        <v>10000</v>
      </c>
      <c r="D17" s="3">
        <v>426</v>
      </c>
      <c r="E17" s="3">
        <v>405</v>
      </c>
      <c r="F17" s="3">
        <v>384</v>
      </c>
      <c r="G17" s="3">
        <v>377</v>
      </c>
      <c r="H17" s="3">
        <v>370</v>
      </c>
      <c r="I17" s="3">
        <v>365</v>
      </c>
      <c r="J17" s="3">
        <v>359</v>
      </c>
      <c r="K17" s="3">
        <v>354</v>
      </c>
      <c r="L17" s="3">
        <v>348</v>
      </c>
      <c r="M17" s="3">
        <v>345</v>
      </c>
      <c r="N17" s="3">
        <v>342</v>
      </c>
    </row>
    <row r="18" spans="2:14">
      <c r="B18" s="5" t="s">
        <v>17</v>
      </c>
      <c r="C18" s="2">
        <v>2000</v>
      </c>
      <c r="D18" s="2">
        <v>67</v>
      </c>
      <c r="E18" s="2">
        <v>62</v>
      </c>
      <c r="F18" s="2">
        <v>56</v>
      </c>
      <c r="G18" s="2">
        <v>50</v>
      </c>
      <c r="H18" s="2">
        <v>44</v>
      </c>
      <c r="I18" s="2">
        <v>43</v>
      </c>
      <c r="J18" s="2">
        <v>42</v>
      </c>
      <c r="K18" s="2">
        <v>41</v>
      </c>
      <c r="L18" s="2">
        <v>40</v>
      </c>
      <c r="M18" s="2">
        <v>40</v>
      </c>
      <c r="N18" s="2">
        <v>39</v>
      </c>
    </row>
    <row r="19" spans="2:14">
      <c r="B19" s="6" t="s">
        <v>18</v>
      </c>
      <c r="C19" s="7">
        <v>3000</v>
      </c>
      <c r="D19" s="7">
        <v>100</v>
      </c>
      <c r="E19" s="7">
        <v>92</v>
      </c>
      <c r="F19" s="7">
        <v>83</v>
      </c>
      <c r="G19" s="7">
        <v>75</v>
      </c>
      <c r="H19" s="7">
        <v>67</v>
      </c>
      <c r="I19" s="7">
        <v>65</v>
      </c>
      <c r="J19" s="7">
        <v>63</v>
      </c>
      <c r="K19" s="7">
        <v>62</v>
      </c>
      <c r="L19" s="7">
        <v>60</v>
      </c>
      <c r="M19" s="7">
        <v>59</v>
      </c>
      <c r="N19" s="7">
        <v>58</v>
      </c>
    </row>
    <row r="20" spans="2:14">
      <c r="B20" s="6" t="s">
        <v>19</v>
      </c>
      <c r="C20" s="7">
        <v>4000</v>
      </c>
      <c r="D20" s="7">
        <v>133</v>
      </c>
      <c r="E20" s="7">
        <v>122</v>
      </c>
      <c r="F20" s="7">
        <v>111</v>
      </c>
      <c r="G20" s="7">
        <v>100</v>
      </c>
      <c r="H20" s="7">
        <v>89</v>
      </c>
      <c r="I20" s="7">
        <v>87</v>
      </c>
      <c r="J20" s="7">
        <v>84</v>
      </c>
      <c r="K20" s="7">
        <v>82</v>
      </c>
      <c r="L20" s="7">
        <v>80</v>
      </c>
      <c r="M20" s="7">
        <v>79</v>
      </c>
      <c r="N20" s="7">
        <v>78</v>
      </c>
    </row>
    <row r="21" spans="2:14">
      <c r="B21" s="6"/>
      <c r="C21" s="7">
        <v>5000</v>
      </c>
      <c r="D21" s="7">
        <v>167</v>
      </c>
      <c r="E21" s="7">
        <v>153</v>
      </c>
      <c r="F21" s="7">
        <v>139</v>
      </c>
      <c r="G21" s="7">
        <v>125</v>
      </c>
      <c r="H21" s="7">
        <v>111</v>
      </c>
      <c r="I21" s="7">
        <v>109</v>
      </c>
      <c r="J21" s="7">
        <v>106</v>
      </c>
      <c r="K21" s="7">
        <v>103</v>
      </c>
      <c r="L21" s="7">
        <v>100</v>
      </c>
      <c r="M21" s="7">
        <v>99</v>
      </c>
      <c r="N21" s="7">
        <v>97</v>
      </c>
    </row>
    <row r="22" spans="2:14">
      <c r="B22" s="6"/>
      <c r="C22" s="7">
        <v>6000</v>
      </c>
      <c r="D22" s="7">
        <v>200</v>
      </c>
      <c r="E22" s="7">
        <v>184</v>
      </c>
      <c r="F22" s="7">
        <v>167</v>
      </c>
      <c r="G22" s="7">
        <v>150</v>
      </c>
      <c r="H22" s="7">
        <v>133</v>
      </c>
      <c r="I22" s="7">
        <v>130</v>
      </c>
      <c r="J22" s="7">
        <v>127</v>
      </c>
      <c r="K22" s="7">
        <v>124</v>
      </c>
      <c r="L22" s="7">
        <v>120</v>
      </c>
      <c r="M22" s="7">
        <v>119</v>
      </c>
      <c r="N22" s="7">
        <v>117</v>
      </c>
    </row>
    <row r="23" spans="2:14">
      <c r="B23" s="6"/>
      <c r="C23" s="7">
        <v>8000</v>
      </c>
      <c r="D23" s="7">
        <v>253</v>
      </c>
      <c r="E23" s="7">
        <v>232</v>
      </c>
      <c r="F23" s="7">
        <v>211</v>
      </c>
      <c r="G23" s="7">
        <v>190</v>
      </c>
      <c r="H23" s="7">
        <v>169</v>
      </c>
      <c r="I23" s="7">
        <v>165</v>
      </c>
      <c r="J23" s="7">
        <v>160</v>
      </c>
      <c r="K23" s="7">
        <v>156</v>
      </c>
      <c r="L23" s="7">
        <v>152</v>
      </c>
      <c r="M23" s="7">
        <v>150</v>
      </c>
      <c r="N23" s="7">
        <v>148</v>
      </c>
    </row>
    <row r="24" spans="2:14" ht="15.75" thickBot="1">
      <c r="B24" s="8"/>
      <c r="C24" s="3">
        <v>10000</v>
      </c>
      <c r="D24" s="3">
        <v>317</v>
      </c>
      <c r="E24" s="3">
        <v>291</v>
      </c>
      <c r="F24" s="3">
        <v>264</v>
      </c>
      <c r="G24" s="3">
        <v>238</v>
      </c>
      <c r="H24" s="3">
        <v>211</v>
      </c>
      <c r="I24" s="3">
        <v>206</v>
      </c>
      <c r="J24" s="3">
        <v>201</v>
      </c>
      <c r="K24" s="3">
        <v>196</v>
      </c>
      <c r="L24" s="3">
        <v>190</v>
      </c>
      <c r="M24" s="3">
        <v>188</v>
      </c>
      <c r="N24" s="3">
        <v>185</v>
      </c>
    </row>
    <row r="26" spans="2:14" ht="15.75" thickBot="1">
      <c r="C26" s="9"/>
    </row>
    <row r="27" spans="2:14">
      <c r="B27" s="12" t="s">
        <v>25</v>
      </c>
      <c r="D27" s="10" t="s">
        <v>576</v>
      </c>
      <c r="F27" s="31" t="s">
        <v>581</v>
      </c>
      <c r="G27" s="31"/>
      <c r="I27" s="31" t="s">
        <v>582</v>
      </c>
      <c r="J27" s="31"/>
      <c r="K27" s="31"/>
    </row>
    <row r="28" spans="2:14" ht="15.75" thickBot="1">
      <c r="B28" s="11">
        <v>8500</v>
      </c>
      <c r="D28" s="21">
        <f>O45+(B28-C34)/(C62-C34)*(O72-O60)</f>
        <v>246.75</v>
      </c>
      <c r="F28" s="32">
        <f>(F5/D28*100)-100</f>
        <v>-17.517730496453893</v>
      </c>
      <c r="G28" s="33"/>
      <c r="I28" s="32"/>
      <c r="J28" s="34"/>
      <c r="K28" s="34"/>
    </row>
    <row r="29" spans="2:14" ht="15.75" thickBot="1"/>
    <row r="30" spans="2:14">
      <c r="B30" s="12" t="s">
        <v>26</v>
      </c>
    </row>
    <row r="31" spans="2:14" ht="15.75" thickBot="1">
      <c r="B31" s="11">
        <v>3</v>
      </c>
    </row>
    <row r="33" spans="2:15" ht="15.75" thickBot="1"/>
    <row r="34" spans="2:15" ht="15.75" thickBot="1">
      <c r="B34" s="17" t="s">
        <v>27</v>
      </c>
      <c r="C34" s="18">
        <f>SUM(C49:E49)</f>
        <v>8000</v>
      </c>
    </row>
    <row r="37" spans="2:15" hidden="1">
      <c r="O37" s="14" t="s">
        <v>35</v>
      </c>
    </row>
    <row r="38" spans="2:15" hidden="1">
      <c r="B38" t="s">
        <v>29</v>
      </c>
      <c r="D38" s="13" t="b">
        <f>IF(AND($C$34=2000,$B$31=2),D18)</f>
        <v>0</v>
      </c>
      <c r="E38" s="13" t="b">
        <f>IF(AND($C$34=2000,$B$31=3),E18)</f>
        <v>0</v>
      </c>
      <c r="F38" s="13" t="b">
        <f>IF(AND($C$34=2000,$B$31=4),F18)</f>
        <v>0</v>
      </c>
      <c r="G38" s="13" t="b">
        <f>IF(AND($C$34=2000,$B$31=5),G18)</f>
        <v>0</v>
      </c>
      <c r="H38" s="13" t="b">
        <f>IF(AND($C$34=2000,$B$31=6),H18)</f>
        <v>0</v>
      </c>
      <c r="I38" s="13" t="b">
        <f>IF(AND($C$34=2000,$B$31=7),I18)</f>
        <v>0</v>
      </c>
      <c r="J38" s="13" t="b">
        <f>IF(AND($C$34=2000,$B$31=8),J18)</f>
        <v>0</v>
      </c>
      <c r="K38" s="13" t="b">
        <f>IF(AND($C$34=2000,$B$31=9),K18)</f>
        <v>0</v>
      </c>
      <c r="L38" s="13" t="b">
        <f>IF(AND($C$34=2000,$B$31=10),L18)</f>
        <v>0</v>
      </c>
      <c r="M38" s="13" t="b">
        <f>IF(AND($C$34=2000,$B$31=11),M18)</f>
        <v>0</v>
      </c>
      <c r="N38" s="13" t="b">
        <f>IF(AND($C$34=2000,$B$31&gt;=12),N18)</f>
        <v>0</v>
      </c>
      <c r="O38" s="15">
        <f>SUM(D38:N38)</f>
        <v>0</v>
      </c>
    </row>
    <row r="39" spans="2:15" hidden="1">
      <c r="B39" t="s">
        <v>30</v>
      </c>
      <c r="D39" s="13" t="b">
        <f>IF(AND($C$34=3000,$B$31=2),D19)</f>
        <v>0</v>
      </c>
      <c r="E39" s="13" t="b">
        <f>IF(AND($C$34=3000,$B$31=3),E19)</f>
        <v>0</v>
      </c>
      <c r="F39" s="13" t="b">
        <f>IF(AND($C$34=3000,$B$31=4),F19)</f>
        <v>0</v>
      </c>
      <c r="G39" s="13" t="b">
        <f>IF(AND($C$34=3000,$B$31=5),G19)</f>
        <v>0</v>
      </c>
      <c r="H39" s="13" t="b">
        <f>IF(AND($C$34=3000,$B$31=6),H19)</f>
        <v>0</v>
      </c>
      <c r="I39" s="13" t="b">
        <f>IF(AND($C$34=3000,$B$31=7),I19)</f>
        <v>0</v>
      </c>
      <c r="J39" s="13" t="b">
        <f>IF(AND($C$34=3000,$B$31=8),J19)</f>
        <v>0</v>
      </c>
      <c r="K39" s="13" t="b">
        <f>IF(AND($C$34=3000,$B$31=9),K19)</f>
        <v>0</v>
      </c>
      <c r="L39" s="13" t="b">
        <f>IF(AND($C$34=3000,$B$31=10),L19)</f>
        <v>0</v>
      </c>
      <c r="M39" s="13" t="b">
        <f>IF(AND($C$34=3000,$B$31=11),M19)</f>
        <v>0</v>
      </c>
      <c r="N39" s="13" t="b">
        <f>IF(AND($C$34=3000,$B$31&gt;=12),N19)</f>
        <v>0</v>
      </c>
      <c r="O39" s="15">
        <f t="shared" ref="O39:O44" si="0">SUM(D39:N39)</f>
        <v>0</v>
      </c>
    </row>
    <row r="40" spans="2:15" hidden="1">
      <c r="B40" t="s">
        <v>31</v>
      </c>
      <c r="D40" s="13" t="b">
        <f>IF(AND($C$34=4000,$B$31=2),D20)</f>
        <v>0</v>
      </c>
      <c r="E40" s="13" t="b">
        <f>IF(AND($C$34=4000,$B$31=3),E20)</f>
        <v>0</v>
      </c>
      <c r="F40" s="13" t="b">
        <f>IF(AND($C$34=4000,$B$31=4),F20)</f>
        <v>0</v>
      </c>
      <c r="G40" s="13" t="b">
        <f>IF(AND($C$34=4000,$B$31=5),G20)</f>
        <v>0</v>
      </c>
      <c r="H40" s="13" t="b">
        <f>IF(AND($C$34=4000,$B$31=6),H20)</f>
        <v>0</v>
      </c>
      <c r="I40" s="13" t="b">
        <f>IF(AND($C$34=4000,$B$31=7),I20)</f>
        <v>0</v>
      </c>
      <c r="J40" s="13" t="b">
        <f>IF(AND($C$34=4000,$B$31=8),J20)</f>
        <v>0</v>
      </c>
      <c r="K40" s="13" t="b">
        <f>IF(AND($C$34=4000,$B$31=9),K20)</f>
        <v>0</v>
      </c>
      <c r="L40" s="13" t="b">
        <f>IF(AND($C$34=4000,$B$31=10),L20)</f>
        <v>0</v>
      </c>
      <c r="M40" s="13" t="b">
        <f>IF(AND($C$34=4000,$B$31=11),M20)</f>
        <v>0</v>
      </c>
      <c r="N40" s="13" t="b">
        <f>IF(AND($C$34=4000,$B$31&gt;=12),N20)</f>
        <v>0</v>
      </c>
      <c r="O40" s="15">
        <f t="shared" si="0"/>
        <v>0</v>
      </c>
    </row>
    <row r="41" spans="2:15" hidden="1">
      <c r="B41" t="s">
        <v>32</v>
      </c>
      <c r="D41" s="13" t="b">
        <f>IF(AND($C$34=5000,$B$31=2),D21)</f>
        <v>0</v>
      </c>
      <c r="E41" s="13" t="b">
        <f>IF(AND($C$34=5000,$B$31=3),E21)</f>
        <v>0</v>
      </c>
      <c r="F41" s="13" t="b">
        <f>IF(AND($C$34=5000,$B$31=4),F21)</f>
        <v>0</v>
      </c>
      <c r="G41" s="13" t="b">
        <f>IF(AND($C$34=5000,$B$31=5),G21)</f>
        <v>0</v>
      </c>
      <c r="H41" s="13" t="b">
        <f>IF(AND($C$34=5000,$B$31=6),H21)</f>
        <v>0</v>
      </c>
      <c r="I41" s="13" t="b">
        <f>IF(AND($C$34=5000,$B$31=7),I21)</f>
        <v>0</v>
      </c>
      <c r="J41" s="13" t="b">
        <f>IF(AND($C$34=5000,$B$31=8),J21)</f>
        <v>0</v>
      </c>
      <c r="K41" s="13" t="b">
        <f>IF(AND($C$34=5000,$B$31=9),K21)</f>
        <v>0</v>
      </c>
      <c r="L41" s="13" t="b">
        <f>IF(AND($C$34=5000,$B$31=10),L21)</f>
        <v>0</v>
      </c>
      <c r="M41" s="13" t="b">
        <f>IF(AND($C$34=5000,$B$31=11),M21)</f>
        <v>0</v>
      </c>
      <c r="N41" s="13" t="b">
        <f>IF(AND($C$34=5000,$B$31&gt;=12),N21)</f>
        <v>0</v>
      </c>
      <c r="O41" s="15">
        <f t="shared" si="0"/>
        <v>0</v>
      </c>
    </row>
    <row r="42" spans="2:15" hidden="1">
      <c r="B42" t="s">
        <v>33</v>
      </c>
      <c r="D42" s="13" t="b">
        <f>IF(AND($C$34=6000,$B$31=2),D22)</f>
        <v>0</v>
      </c>
      <c r="E42" s="13" t="b">
        <f>IF(AND($C$34=6000,$B$31=3),E22)</f>
        <v>0</v>
      </c>
      <c r="F42" s="13" t="b">
        <f>IF(AND($C$34=6000,$B$31=4),F22)</f>
        <v>0</v>
      </c>
      <c r="G42" s="13" t="b">
        <f>IF(AND($C$34=6000,$B$31=5),G22)</f>
        <v>0</v>
      </c>
      <c r="H42" s="13" t="b">
        <f>IF(AND($C$34=6000,$B$31=6),H22)</f>
        <v>0</v>
      </c>
      <c r="I42" s="13" t="b">
        <f>IF(AND($C$34=6000,$B$31=7),I22)</f>
        <v>0</v>
      </c>
      <c r="J42" s="13" t="b">
        <f>IF(AND($C$34=6000,$B$31=8),J22)</f>
        <v>0</v>
      </c>
      <c r="K42" s="13" t="b">
        <f>IF(AND($C$34=6000,$B$31=9),K22)</f>
        <v>0</v>
      </c>
      <c r="L42" s="13" t="b">
        <f>IF(AND($C$34=6000,$B$31=10),L22)</f>
        <v>0</v>
      </c>
      <c r="M42" s="13" t="b">
        <f>IF(AND($C$34=6000,$B$31=11),M22)</f>
        <v>0</v>
      </c>
      <c r="N42" s="13" t="b">
        <f>IF(AND($C$34=6000,$B$31&gt;=12),N22)</f>
        <v>0</v>
      </c>
      <c r="O42" s="15">
        <f t="shared" si="0"/>
        <v>0</v>
      </c>
    </row>
    <row r="43" spans="2:15" hidden="1">
      <c r="B43" t="s">
        <v>34</v>
      </c>
      <c r="D43" s="13" t="b">
        <f>IF(AND($C$34=8000,$B$31=2),D23)</f>
        <v>0</v>
      </c>
      <c r="E43" s="13">
        <f>IF(AND($C$34=8000,$B$31=3),E23)</f>
        <v>232</v>
      </c>
      <c r="F43" s="13" t="b">
        <f>IF(AND($C$34=8000,$B$31=4),F23)</f>
        <v>0</v>
      </c>
      <c r="G43" s="13" t="b">
        <f>IF(AND($C$34=8000,$B$31=5),G23)</f>
        <v>0</v>
      </c>
      <c r="H43" s="13" t="b">
        <f>IF(AND($C$34=8000,$B$31=6),H23)</f>
        <v>0</v>
      </c>
      <c r="I43" s="13" t="b">
        <f>IF(AND($C$34=8000,$B$31=7),I23)</f>
        <v>0</v>
      </c>
      <c r="J43" s="13" t="b">
        <f>IF(AND($C$34=8000,$B$31=8),J23)</f>
        <v>0</v>
      </c>
      <c r="K43" s="13" t="b">
        <f>IF(AND($C$34=8000,$B$31=9),K23)</f>
        <v>0</v>
      </c>
      <c r="L43" s="13" t="b">
        <f>IF(AND($C$34=8000,$B$31=10),L23)</f>
        <v>0</v>
      </c>
      <c r="M43" s="13" t="b">
        <f>IF(AND($C$34=8000,$B$31=11),M23)</f>
        <v>0</v>
      </c>
      <c r="N43" s="13" t="b">
        <f>IF(AND($C$34=8000,$B$31&gt;=12),N23)</f>
        <v>0</v>
      </c>
      <c r="O43" s="15">
        <f t="shared" si="0"/>
        <v>232</v>
      </c>
    </row>
    <row r="44" spans="2:15" hidden="1">
      <c r="B44" t="s">
        <v>36</v>
      </c>
      <c r="D44" s="20" t="b">
        <f>IF(AND(B13=10000,$B$31=2),D9)</f>
        <v>0</v>
      </c>
      <c r="E44" s="20" t="b">
        <f>IF(AND(B13=10000,$B$31=3),E9)</f>
        <v>0</v>
      </c>
      <c r="F44" s="20" t="b">
        <f>IF(AND(B13=10000,$B$31=4),F9)</f>
        <v>0</v>
      </c>
      <c r="G44" s="20" t="b">
        <f>IF(AND(B13=10000,$B$31=5),G9)</f>
        <v>0</v>
      </c>
      <c r="H44" s="20" t="b">
        <f>IF(AND(B13=10000,$B$31=6),H9)</f>
        <v>0</v>
      </c>
      <c r="I44" s="20" t="b">
        <f>IF(AND(B13=10000,$B$31=7),I9)</f>
        <v>0</v>
      </c>
      <c r="J44" s="20" t="b">
        <f>IF(AND(B13=10000,$B$31=8),J9)</f>
        <v>0</v>
      </c>
      <c r="K44" s="20" t="b">
        <f>IF(AND(B13=10000,$B$31=9),K9)</f>
        <v>0</v>
      </c>
      <c r="L44" s="20" t="b">
        <f>IF(AND(B13=10000,$B$31=10),L9)</f>
        <v>0</v>
      </c>
      <c r="M44" s="20" t="b">
        <f>IF(AND(B13=10000,$B$31=11),M9)</f>
        <v>0</v>
      </c>
      <c r="N44" s="20" t="b">
        <f>IF(AND(B13=10000,$B$31&gt;=12),N9)</f>
        <v>0</v>
      </c>
      <c r="O44" s="15">
        <f t="shared" si="0"/>
        <v>0</v>
      </c>
    </row>
    <row r="45" spans="2:15" ht="27" hidden="1" thickBot="1">
      <c r="O45" s="16">
        <f>SUM(O38:O44)</f>
        <v>232</v>
      </c>
    </row>
    <row r="46" spans="2:15" hidden="1"/>
    <row r="47" spans="2:15" hidden="1"/>
    <row r="48" spans="2:15" hidden="1"/>
    <row r="49" spans="2:15" hidden="1">
      <c r="C49" s="13" t="b">
        <f>IF(AND(B28&gt;=2000,B28&lt;3000),2000,IF(AND(B28&gt;=3000,B28&lt;4000),3000))</f>
        <v>0</v>
      </c>
      <c r="D49" s="13" t="b">
        <f>IF(AND($B$28&gt;=4000,$B$28&lt;5000),4000,IF(AND($B$28&gt;=5000,$B$28&lt;6000),5000))</f>
        <v>0</v>
      </c>
      <c r="E49" s="13">
        <f>IF(AND($B$28&gt;=6000,$B$28&lt;8000),6000,IF(AND($B$28&gt;=8000,$B$28&lt;=10000),8000))</f>
        <v>8000</v>
      </c>
    </row>
    <row r="50" spans="2:15" hidden="1">
      <c r="C50" s="13" t="b">
        <f>IF(AND($B$28&gt;=2000,$B$28&lt;3000),3000,IF(AND($B$28&gt;=3000,$B$28&lt;4000),4000))</f>
        <v>0</v>
      </c>
      <c r="D50" s="13" t="b">
        <f>IF(AND($B$28&gt;=4000,$B$28&lt;5000),5000,IF(AND($B$28&gt;=5000,$B$28&lt;6000),6000))</f>
        <v>0</v>
      </c>
      <c r="E50" s="13">
        <f>IF(AND($B$28&gt;=6000,$B$28&lt;8000),8000,IF(AND($B$28&gt;=8000,$B$28&lt;=10000),10000))</f>
        <v>10000</v>
      </c>
    </row>
    <row r="51" spans="2:15" ht="15.75" hidden="1" thickBot="1"/>
    <row r="52" spans="2:15" hidden="1">
      <c r="O52" s="14" t="s">
        <v>35</v>
      </c>
    </row>
    <row r="53" spans="2:15" hidden="1">
      <c r="B53" t="s">
        <v>29</v>
      </c>
      <c r="D53" s="13" t="b">
        <f>IF(AND($C$34=2000,$B$31=2),D18)</f>
        <v>0</v>
      </c>
      <c r="E53" s="13" t="b">
        <f>IF(AND($C$34=2000,$B$31=3),E18)</f>
        <v>0</v>
      </c>
      <c r="F53" s="13" t="b">
        <f>IF(AND($C$34=2000,$B$31=4),F18)</f>
        <v>0</v>
      </c>
      <c r="G53" s="13" t="b">
        <f>IF(AND($C$34=2000,$B$31=5),G18)</f>
        <v>0</v>
      </c>
      <c r="H53" s="13" t="b">
        <f>IF(AND($C$34=2000,$B$31=6),H18)</f>
        <v>0</v>
      </c>
      <c r="I53" s="13" t="b">
        <f>IF(AND($C$34=2000,$B$31=7),I18)</f>
        <v>0</v>
      </c>
      <c r="J53" s="13" t="b">
        <f>IF(AND($C$34=2000,$B$31=8),J18)</f>
        <v>0</v>
      </c>
      <c r="K53" s="13" t="b">
        <f>IF(AND($C$34=2000,$B$31=9),K18)</f>
        <v>0</v>
      </c>
      <c r="L53" s="13" t="b">
        <f>IF(AND($C$34=2000,$B$31=10),L18)</f>
        <v>0</v>
      </c>
      <c r="M53" s="13" t="b">
        <f>IF(AND($C$34=2000,$B$31=11),M18)</f>
        <v>0</v>
      </c>
      <c r="N53" s="13" t="b">
        <f>IF(AND($C$34=2000,$B$31&gt;=12),N18)</f>
        <v>0</v>
      </c>
      <c r="O53" s="15">
        <f>SUM(D53:N53)</f>
        <v>0</v>
      </c>
    </row>
    <row r="54" spans="2:15" hidden="1">
      <c r="B54" t="s">
        <v>30</v>
      </c>
      <c r="D54" s="13" t="b">
        <f>IF(AND($C$34=3000,$B$31=2),D19)</f>
        <v>0</v>
      </c>
      <c r="E54" s="13" t="b">
        <f>IF(AND($C$34=3000,$B$31=3),E19)</f>
        <v>0</v>
      </c>
      <c r="F54" s="13" t="b">
        <f>IF(AND($C$34=3000,$B$31=4),F19)</f>
        <v>0</v>
      </c>
      <c r="G54" s="13" t="b">
        <f>IF(AND($C$34=3000,$B$31=5),G19)</f>
        <v>0</v>
      </c>
      <c r="H54" s="13" t="b">
        <f>IF(AND($C$34=3000,$B$31=6),H19)</f>
        <v>0</v>
      </c>
      <c r="I54" s="13" t="b">
        <f>IF(AND($C$34=3000,$B$31=7),I19)</f>
        <v>0</v>
      </c>
      <c r="J54" s="13" t="b">
        <f>IF(AND($C$34=3000,$B$31=8),J19)</f>
        <v>0</v>
      </c>
      <c r="K54" s="13" t="b">
        <f>IF(AND($C$34=3000,$B$31=9),K19)</f>
        <v>0</v>
      </c>
      <c r="L54" s="13" t="b">
        <f>IF(AND($C$34=3000,$B$31=10),L19)</f>
        <v>0</v>
      </c>
      <c r="M54" s="13" t="b">
        <f>IF(AND($C$34=3000,$B$31=11),M19)</f>
        <v>0</v>
      </c>
      <c r="N54" s="13" t="b">
        <f>IF(AND($C$34=3000,$B$31&gt;=12),N19)</f>
        <v>0</v>
      </c>
      <c r="O54" s="15">
        <f t="shared" ref="O54:O59" si="1">SUM(D54:N54)</f>
        <v>0</v>
      </c>
    </row>
    <row r="55" spans="2:15" hidden="1">
      <c r="B55" t="s">
        <v>31</v>
      </c>
      <c r="D55" s="13" t="b">
        <f>IF(AND($C$34=4000,$B$31=2),D20)</f>
        <v>0</v>
      </c>
      <c r="E55" s="13" t="b">
        <f>IF(AND($C$34=4000,$B$31=3),E20)</f>
        <v>0</v>
      </c>
      <c r="F55" s="13" t="b">
        <f>IF(AND($C$34=4000,$B$31=4),F20)</f>
        <v>0</v>
      </c>
      <c r="G55" s="13" t="b">
        <f>IF(AND($C$34=4000,$B$31=5),G20)</f>
        <v>0</v>
      </c>
      <c r="H55" s="13" t="b">
        <f>IF(AND($C$34=4000,$B$31=6),H20)</f>
        <v>0</v>
      </c>
      <c r="I55" s="13" t="b">
        <f>IF(AND($C$34=4000,$B$31=7),I20)</f>
        <v>0</v>
      </c>
      <c r="J55" s="13" t="b">
        <f>IF(AND($C$34=4000,$B$31=8),J20)</f>
        <v>0</v>
      </c>
      <c r="K55" s="13" t="b">
        <f>IF(AND($C$34=4000,$B$31=9),K20)</f>
        <v>0</v>
      </c>
      <c r="L55" s="13" t="b">
        <f>IF(AND($C$34=4000,$B$31=10),L20)</f>
        <v>0</v>
      </c>
      <c r="M55" s="13" t="b">
        <f>IF(AND($C$34=4000,$B$31=11),M20)</f>
        <v>0</v>
      </c>
      <c r="N55" s="13" t="b">
        <f>IF(AND($C$34=4000,$B$31&gt;=12),N20)</f>
        <v>0</v>
      </c>
      <c r="O55" s="15">
        <f t="shared" si="1"/>
        <v>0</v>
      </c>
    </row>
    <row r="56" spans="2:15" hidden="1">
      <c r="B56" t="s">
        <v>32</v>
      </c>
      <c r="D56" s="13" t="b">
        <f>IF(AND($C$34=5000,$B$31=2),D21)</f>
        <v>0</v>
      </c>
      <c r="E56" s="13" t="b">
        <f>IF(AND($C$34=5000,$B$31=3),E21)</f>
        <v>0</v>
      </c>
      <c r="F56" s="13" t="b">
        <f>IF(AND($C$34=5000,$B$31=4),F21)</f>
        <v>0</v>
      </c>
      <c r="G56" s="13" t="b">
        <f>IF(AND($C$34=5000,$B$31=5),G21)</f>
        <v>0</v>
      </c>
      <c r="H56" s="13" t="b">
        <f>IF(AND($C$34=5000,$B$31=6),H21)</f>
        <v>0</v>
      </c>
      <c r="I56" s="13" t="b">
        <f>IF(AND($C$34=5000,$B$31=7),I21)</f>
        <v>0</v>
      </c>
      <c r="J56" s="13" t="b">
        <f>IF(AND($C$34=5000,$B$31=8),J21)</f>
        <v>0</v>
      </c>
      <c r="K56" s="13" t="b">
        <f>IF(AND($C$34=5000,$B$31=9),K21)</f>
        <v>0</v>
      </c>
      <c r="L56" s="13" t="b">
        <f>IF(AND($C$34=5000,$B$31=10),L21)</f>
        <v>0</v>
      </c>
      <c r="M56" s="13" t="b">
        <f>IF(AND($C$34=5000,$B$31=11),M21)</f>
        <v>0</v>
      </c>
      <c r="N56" s="13" t="b">
        <f>IF(AND($C$34=5000,$B$31&gt;=12),N21)</f>
        <v>0</v>
      </c>
      <c r="O56" s="15">
        <f t="shared" si="1"/>
        <v>0</v>
      </c>
    </row>
    <row r="57" spans="2:15" hidden="1">
      <c r="B57" t="s">
        <v>33</v>
      </c>
      <c r="D57" s="13" t="b">
        <f>IF(AND($C$34=6000,$B$31=2),D22)</f>
        <v>0</v>
      </c>
      <c r="E57" s="13" t="b">
        <f>IF(AND($C$34=6000,$B$31=3),E22)</f>
        <v>0</v>
      </c>
      <c r="F57" s="13" t="b">
        <f>IF(AND($C$34=6000,$B$31=4),F22)</f>
        <v>0</v>
      </c>
      <c r="G57" s="13" t="b">
        <f>IF(AND($C$34=6000,$B$31=5),G22)</f>
        <v>0</v>
      </c>
      <c r="H57" s="13" t="b">
        <f>IF(AND($C$34=6000,$B$31=6),H22)</f>
        <v>0</v>
      </c>
      <c r="I57" s="13" t="b">
        <f>IF(AND($C$34=6000,$B$31=7),I22)</f>
        <v>0</v>
      </c>
      <c r="J57" s="13" t="b">
        <f>IF(AND($C$34=6000,$B$31=8),J22)</f>
        <v>0</v>
      </c>
      <c r="K57" s="13" t="b">
        <f>IF(AND($C$34=6000,$B$31=9),K22)</f>
        <v>0</v>
      </c>
      <c r="L57" s="13" t="b">
        <f>IF(AND($C$34=6000,$B$31=10),L22)</f>
        <v>0</v>
      </c>
      <c r="M57" s="13" t="b">
        <f>IF(AND($C$34=6000,$B$31=11),M22)</f>
        <v>0</v>
      </c>
      <c r="N57" s="13" t="b">
        <f>IF(AND($C$34=6000,$B$31&gt;=12),N22)</f>
        <v>0</v>
      </c>
      <c r="O57" s="15">
        <f t="shared" si="1"/>
        <v>0</v>
      </c>
    </row>
    <row r="58" spans="2:15" hidden="1">
      <c r="B58" t="s">
        <v>34</v>
      </c>
      <c r="D58" s="13" t="b">
        <f>IF(AND($C$34=8000,$B$31=2),D23)</f>
        <v>0</v>
      </c>
      <c r="E58" s="13">
        <f>IF(AND($C$34=8000,$B$31=3),E23)</f>
        <v>232</v>
      </c>
      <c r="F58" s="13" t="b">
        <f>IF(AND($C$34=8000,$B$31=4),F23)</f>
        <v>0</v>
      </c>
      <c r="G58" s="13" t="b">
        <f>IF(AND($C$34=8000,$B$31=5),G23)</f>
        <v>0</v>
      </c>
      <c r="H58" s="13" t="b">
        <f>IF(AND($C$34=8000,$B$31=6),H23)</f>
        <v>0</v>
      </c>
      <c r="I58" s="13" t="b">
        <f>IF(AND($C$34=8000,$B$31=7),I23)</f>
        <v>0</v>
      </c>
      <c r="J58" s="13" t="b">
        <f>IF(AND($C$34=8000,$B$31=8),J23)</f>
        <v>0</v>
      </c>
      <c r="K58" s="13" t="b">
        <f>IF(AND($C$34=8000,$B$31=9),K23)</f>
        <v>0</v>
      </c>
      <c r="L58" s="13" t="b">
        <f>IF(AND($C$34=8000,$B$31=10),L23)</f>
        <v>0</v>
      </c>
      <c r="M58" s="13" t="b">
        <f>IF(AND($C$34=8000,$B$31=11),M23)</f>
        <v>0</v>
      </c>
      <c r="N58" s="13" t="b">
        <f>IF(AND($C$34=8000,$B$31&gt;=12),N23)</f>
        <v>0</v>
      </c>
      <c r="O58" s="15">
        <f t="shared" si="1"/>
        <v>232</v>
      </c>
    </row>
    <row r="59" spans="2:15" hidden="1">
      <c r="B59" t="s">
        <v>36</v>
      </c>
      <c r="D59" s="20" t="b">
        <f>IF(AND(B28=10000,$B$31=2),D24)</f>
        <v>0</v>
      </c>
      <c r="E59" s="20" t="b">
        <f>IF(AND(B28=10000,$B$31=3),E24)</f>
        <v>0</v>
      </c>
      <c r="F59" s="20" t="b">
        <f>IF(AND(B28=10000,$B$31=4),F24)</f>
        <v>0</v>
      </c>
      <c r="G59" s="20" t="b">
        <f>IF(AND(B28=10000,$B$31=5),G24)</f>
        <v>0</v>
      </c>
      <c r="H59" s="20" t="b">
        <f>IF(AND(B28=10000,$B$31=6),H24)</f>
        <v>0</v>
      </c>
      <c r="I59" s="20" t="b">
        <f>IF(AND(B28=10000,$B$31=7),I24)</f>
        <v>0</v>
      </c>
      <c r="J59" s="20" t="b">
        <f>IF(AND(B28=10000,$B$31=8),J24)</f>
        <v>0</v>
      </c>
      <c r="K59" s="20" t="b">
        <f>IF(AND(B28=10000,$B$31=9),K24)</f>
        <v>0</v>
      </c>
      <c r="L59" s="20" t="b">
        <f>IF(AND(B28=10000,$B$31=10),L24)</f>
        <v>0</v>
      </c>
      <c r="M59" s="20" t="b">
        <f>IF(AND(B28=10000,$B$31=11),M24)</f>
        <v>0</v>
      </c>
      <c r="N59" s="20" t="b">
        <f>IF(AND(B28=10000,$B$31&gt;=12),N24)</f>
        <v>0</v>
      </c>
      <c r="O59" s="15">
        <f t="shared" si="1"/>
        <v>0</v>
      </c>
    </row>
    <row r="60" spans="2:15" ht="21" hidden="1" customHeight="1" thickBot="1">
      <c r="O60" s="16">
        <f>SUM(O53:O59)</f>
        <v>232</v>
      </c>
    </row>
    <row r="61" spans="2:15" ht="15.75" hidden="1" thickBot="1"/>
    <row r="62" spans="2:15" ht="15.75" hidden="1" thickBot="1">
      <c r="B62" s="17" t="s">
        <v>28</v>
      </c>
      <c r="C62" s="19">
        <f>SUM(C50:E50)</f>
        <v>10000</v>
      </c>
    </row>
    <row r="63" spans="2:15" ht="15.75" hidden="1" thickBot="1"/>
    <row r="64" spans="2:15" hidden="1">
      <c r="O64" s="14" t="s">
        <v>35</v>
      </c>
    </row>
    <row r="65" spans="2:15" hidden="1">
      <c r="B65" t="s">
        <v>29</v>
      </c>
      <c r="D65" s="13" t="b">
        <f>IF(AND($C$62=3000,$B$31=2),D19)</f>
        <v>0</v>
      </c>
      <c r="E65" s="13" t="b">
        <f>IF(AND($C$62=3000,$B$31=3),E19)</f>
        <v>0</v>
      </c>
      <c r="F65" s="13" t="b">
        <f>IF(AND($C$62=3000,$B$31=4),F19)</f>
        <v>0</v>
      </c>
      <c r="G65" s="13" t="b">
        <f>IF(AND($C$62=3000,$B$31=5),G19)</f>
        <v>0</v>
      </c>
      <c r="H65" s="13" t="b">
        <f>IF(AND($C$62=3000,$B$31=6),H19)</f>
        <v>0</v>
      </c>
      <c r="I65" s="13" t="b">
        <f>IF(AND($C$62=3000,$B$31=7),I19)</f>
        <v>0</v>
      </c>
      <c r="J65" s="13" t="b">
        <f>IF(AND($C$62=3000,$B$31=8),J19)</f>
        <v>0</v>
      </c>
      <c r="K65" s="13" t="b">
        <f>IF(AND($C$62=3000,$B$31=9),K19)</f>
        <v>0</v>
      </c>
      <c r="L65" s="13" t="b">
        <f>IF(AND($C$62=3000,$B$31=10),L19)</f>
        <v>0</v>
      </c>
      <c r="M65" s="13" t="b">
        <f>IF(AND($C$62=3000,$B$31=11),M19)</f>
        <v>0</v>
      </c>
      <c r="N65" s="13" t="b">
        <f>IF(AND($C$62=3000,$B$31&gt;=12),N19)</f>
        <v>0</v>
      </c>
      <c r="O65" s="15">
        <f>SUM(D65:N65)</f>
        <v>0</v>
      </c>
    </row>
    <row r="66" spans="2:15" hidden="1">
      <c r="B66" t="s">
        <v>30</v>
      </c>
      <c r="D66" s="13" t="b">
        <f>IF(AND($C$62=4000,$B$31=2),D20)</f>
        <v>0</v>
      </c>
      <c r="E66" s="13" t="b">
        <f>IF(AND($C$62=4000,$B$31=3),E20)</f>
        <v>0</v>
      </c>
      <c r="F66" s="13" t="b">
        <f>IF(AND($C$62=4000,$B$31=4),F20)</f>
        <v>0</v>
      </c>
      <c r="G66" s="13" t="b">
        <f>IF(AND($C$62=4000,$B$31=5),G20)</f>
        <v>0</v>
      </c>
      <c r="H66" s="13" t="b">
        <f>IF(AND($C$62=4000,$B$31=6),H20)</f>
        <v>0</v>
      </c>
      <c r="I66" s="13" t="b">
        <f>IF(AND($C$62=4000,$B$31=7),I20)</f>
        <v>0</v>
      </c>
      <c r="J66" s="13" t="b">
        <f>IF(AND($C$62=4000,$B$31=8),J20)</f>
        <v>0</v>
      </c>
      <c r="K66" s="13" t="b">
        <f>IF(AND($C$62=4000,$B$31=9),K20)</f>
        <v>0</v>
      </c>
      <c r="L66" s="13" t="b">
        <f>IF(AND($C$62=4000,$B$31=10),L20)</f>
        <v>0</v>
      </c>
      <c r="M66" s="13" t="b">
        <f>IF(AND($C$62=4000,$B$31=11),M20)</f>
        <v>0</v>
      </c>
      <c r="N66" s="13" t="b">
        <f>IF(AND($C$62=4000,$B$31&gt;=12),N20)</f>
        <v>0</v>
      </c>
      <c r="O66" s="15">
        <f t="shared" ref="O66:O71" si="2">SUM(D66:N66)</f>
        <v>0</v>
      </c>
    </row>
    <row r="67" spans="2:15" hidden="1">
      <c r="B67" t="s">
        <v>31</v>
      </c>
      <c r="D67" s="13" t="b">
        <f>IF(AND($C$62=5000,$B$31=2),D21)</f>
        <v>0</v>
      </c>
      <c r="E67" s="13" t="b">
        <f>IF(AND($C$62=5000,$B$31=3),E21)</f>
        <v>0</v>
      </c>
      <c r="F67" s="13" t="b">
        <f>IF(AND($C$62=5000,$B$31=4),F21)</f>
        <v>0</v>
      </c>
      <c r="G67" s="13" t="b">
        <f>IF(AND($C$62=5000,$B$31=5),G21)</f>
        <v>0</v>
      </c>
      <c r="H67" s="13" t="b">
        <f>IF(AND($C$62=5000,$B$31=6),H21)</f>
        <v>0</v>
      </c>
      <c r="I67" s="13" t="b">
        <f>IF(AND($C$62=5000,$B$31=7),I21)</f>
        <v>0</v>
      </c>
      <c r="J67" s="13" t="b">
        <f>IF(AND($C$62=5000,$B$31=8),J21)</f>
        <v>0</v>
      </c>
      <c r="K67" s="13" t="b">
        <f>IF(AND($C$62=5000,$B$31=9),K21)</f>
        <v>0</v>
      </c>
      <c r="L67" s="13" t="b">
        <f>IF(AND($C$62=5000,$B$31=10),L21)</f>
        <v>0</v>
      </c>
      <c r="M67" s="13" t="b">
        <f>IF(AND($C$62=5000,$B$31=11),M21)</f>
        <v>0</v>
      </c>
      <c r="N67" s="13" t="b">
        <f>IF(AND($C$62=5000,$B$31&gt;=12),N21)</f>
        <v>0</v>
      </c>
      <c r="O67" s="15">
        <f t="shared" si="2"/>
        <v>0</v>
      </c>
    </row>
    <row r="68" spans="2:15" hidden="1">
      <c r="B68" t="s">
        <v>32</v>
      </c>
      <c r="D68" s="13" t="b">
        <f>IF(AND($C$62=6000,$B$31=2),D22)</f>
        <v>0</v>
      </c>
      <c r="E68" s="13" t="b">
        <f>IF(AND($C$62=6000,$B$31=3),E22)</f>
        <v>0</v>
      </c>
      <c r="F68" s="13" t="b">
        <f>IF(AND($C$62=6000,$B$31=4),F22)</f>
        <v>0</v>
      </c>
      <c r="G68" s="13" t="b">
        <f>IF(AND($C$62=6000,$B$31=5),G22)</f>
        <v>0</v>
      </c>
      <c r="H68" s="13" t="b">
        <f>IF(AND($C$62=6000,$B$31=6),H22)</f>
        <v>0</v>
      </c>
      <c r="I68" s="13" t="b">
        <f>IF(AND($C$62=6000,$B$31=7),I22)</f>
        <v>0</v>
      </c>
      <c r="J68" s="13" t="b">
        <f>IF(AND($C$62=6000,$B$31=8),J22)</f>
        <v>0</v>
      </c>
      <c r="K68" s="13" t="b">
        <f>IF(AND($C$62=6000,$B$31=9),K22)</f>
        <v>0</v>
      </c>
      <c r="L68" s="13" t="b">
        <f>IF(AND($C$62=6000,$B$31=10),L22)</f>
        <v>0</v>
      </c>
      <c r="M68" s="13" t="b">
        <f>IF(AND($C$62=6000,$B$31=11),M22)</f>
        <v>0</v>
      </c>
      <c r="N68" s="13" t="b">
        <f>IF(AND($C$62=6000,$B$31&gt;=12),N22)</f>
        <v>0</v>
      </c>
      <c r="O68" s="15">
        <f t="shared" si="2"/>
        <v>0</v>
      </c>
    </row>
    <row r="69" spans="2:15" hidden="1">
      <c r="B69" t="s">
        <v>33</v>
      </c>
      <c r="D69" s="13" t="b">
        <f>IF(AND($C$62=8000,$B$31=2),D23)</f>
        <v>0</v>
      </c>
      <c r="E69" s="13" t="b">
        <f>IF(AND($C$62=8000,$B$31=3),E23)</f>
        <v>0</v>
      </c>
      <c r="F69" s="13" t="b">
        <f>IF(AND($C$62=8000,$B$31=4),F23)</f>
        <v>0</v>
      </c>
      <c r="G69" s="13" t="b">
        <f>IF(AND($C$62=8000,$B$31=5),G23)</f>
        <v>0</v>
      </c>
      <c r="H69" s="13" t="b">
        <f>IF(AND($C$62=8000,$B$31=6),H23)</f>
        <v>0</v>
      </c>
      <c r="I69" s="13" t="b">
        <f>IF(AND($C$62=8000,$B$31=7),I23)</f>
        <v>0</v>
      </c>
      <c r="J69" s="13" t="b">
        <f>IF(AND($C$62=8000,$B$31=8),J23)</f>
        <v>0</v>
      </c>
      <c r="K69" s="13" t="b">
        <f>IF(AND($C$62=8000,$B$31=9),K23)</f>
        <v>0</v>
      </c>
      <c r="L69" s="13" t="b">
        <f>IF(AND($C$62=8000,$B$31=10),L23)</f>
        <v>0</v>
      </c>
      <c r="M69" s="13" t="b">
        <f>IF(AND($C$62=8000,$B$31=11),M23)</f>
        <v>0</v>
      </c>
      <c r="N69" s="13" t="b">
        <f>IF(AND($C$62=8000,$B$31&gt;=12),N23)</f>
        <v>0</v>
      </c>
      <c r="O69" s="15">
        <f t="shared" si="2"/>
        <v>0</v>
      </c>
    </row>
    <row r="70" spans="2:15" hidden="1">
      <c r="B70" t="s">
        <v>34</v>
      </c>
      <c r="D70" s="13" t="b">
        <f>IF(AND($C$62=10000,$B$31=2),D24)</f>
        <v>0</v>
      </c>
      <c r="E70" s="13">
        <f>IF(AND($C$62=10000,$B$31=3),E24)</f>
        <v>291</v>
      </c>
      <c r="F70" s="13" t="b">
        <f>IF(AND($C$62=10000,$B$31=4),F24)</f>
        <v>0</v>
      </c>
      <c r="G70" s="13" t="b">
        <f>IF(AND($C$62=10000,$B$31=5),G24)</f>
        <v>0</v>
      </c>
      <c r="H70" s="13" t="b">
        <f>IF(AND($C$62=10000,$B$31=6),H24)</f>
        <v>0</v>
      </c>
      <c r="I70" s="13" t="b">
        <f>IF(AND($C$62=10000,$B$31=7),I24)</f>
        <v>0</v>
      </c>
      <c r="J70" s="13" t="b">
        <f>IF(AND($C$62=10000,$B$31=8),J24)</f>
        <v>0</v>
      </c>
      <c r="K70" s="13" t="b">
        <f>IF(AND($C$62=10000,$B$31=9),K24)</f>
        <v>0</v>
      </c>
      <c r="L70" s="13" t="b">
        <f>IF(AND($C$62=10000,$B$31=10),L24)</f>
        <v>0</v>
      </c>
      <c r="M70" s="13" t="b">
        <f>IF(AND($C$62=10000,$B$31=11),M24)</f>
        <v>0</v>
      </c>
      <c r="N70" s="13" t="b">
        <f>IF(AND($C$62=10000,$B$31&gt;=12),N24)</f>
        <v>0</v>
      </c>
      <c r="O70" s="15">
        <f t="shared" si="2"/>
        <v>291</v>
      </c>
    </row>
    <row r="71" spans="2:15" hidden="1">
      <c r="B71" t="s">
        <v>36</v>
      </c>
      <c r="D71" s="20" t="b">
        <f>IF(AND(B51=10000,$B$31=2),D47)</f>
        <v>0</v>
      </c>
      <c r="E71" s="20" t="b">
        <f>IF(AND(B51=10000,$B$31=3),E47)</f>
        <v>0</v>
      </c>
      <c r="F71" s="20" t="b">
        <f>IF(AND(B51=10000,$B$31=4),F47)</f>
        <v>0</v>
      </c>
      <c r="G71" s="20" t="b">
        <f>IF(AND(B51=10000,$B$31=5),G47)</f>
        <v>0</v>
      </c>
      <c r="H71" s="20" t="b">
        <f>IF(AND(B51=10000,$B$31=6),H47)</f>
        <v>0</v>
      </c>
      <c r="I71" s="20" t="b">
        <f>IF(AND(B51=10000,$B$31=7),I47)</f>
        <v>0</v>
      </c>
      <c r="J71" s="20" t="b">
        <f>IF(AND(B51=10000,$B$31=8),J47)</f>
        <v>0</v>
      </c>
      <c r="K71" s="20" t="b">
        <f>IF(AND(B51=10000,$B$31=9),K47)</f>
        <v>0</v>
      </c>
      <c r="L71" s="20" t="b">
        <f>IF(AND(B51=10000,$B$31=10),L47)</f>
        <v>0</v>
      </c>
      <c r="M71" s="20" t="b">
        <f>IF(AND(B51=10000,$B$31=11),M47)</f>
        <v>0</v>
      </c>
      <c r="N71" s="20" t="b">
        <f>IF(AND(B51=10000,$B$31&gt;=12),N47)</f>
        <v>0</v>
      </c>
      <c r="O71" s="15">
        <f t="shared" si="2"/>
        <v>0</v>
      </c>
    </row>
    <row r="72" spans="2:15" ht="27" hidden="1" thickBot="1">
      <c r="O72" s="16">
        <f>SUM(O65:O71)</f>
        <v>291</v>
      </c>
    </row>
  </sheetData>
  <mergeCells count="12">
    <mergeCell ref="B5:E5"/>
    <mergeCell ref="B2:E2"/>
    <mergeCell ref="B3:E3"/>
    <mergeCell ref="B4:E4"/>
    <mergeCell ref="F4:G4"/>
    <mergeCell ref="F2:G2"/>
    <mergeCell ref="F3:G3"/>
    <mergeCell ref="F27:G27"/>
    <mergeCell ref="F28:G28"/>
    <mergeCell ref="I27:K27"/>
    <mergeCell ref="I28:K28"/>
    <mergeCell ref="D9:N9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3:E560"/>
  <sheetViews>
    <sheetView topLeftCell="A530" workbookViewId="0">
      <selection activeCell="B572" sqref="B572"/>
    </sheetView>
  </sheetViews>
  <sheetFormatPr defaultRowHeight="15"/>
  <cols>
    <col min="2" max="2" width="44.125" customWidth="1"/>
    <col min="5" max="5" width="12" bestFit="1" customWidth="1"/>
  </cols>
  <sheetData>
    <row r="3" spans="2:5">
      <c r="B3" s="23" t="s">
        <v>37</v>
      </c>
      <c r="C3" s="24"/>
      <c r="D3" s="24"/>
    </row>
    <row r="4" spans="2:5">
      <c r="B4" s="26" t="s">
        <v>38</v>
      </c>
      <c r="C4" s="24">
        <v>148</v>
      </c>
      <c r="D4" s="24">
        <v>1.9</v>
      </c>
      <c r="E4" s="30">
        <f>(20-D4)*C4</f>
        <v>2678.8</v>
      </c>
    </row>
    <row r="5" spans="2:5">
      <c r="B5" s="23" t="s">
        <v>39</v>
      </c>
      <c r="C5" s="24"/>
      <c r="D5" s="24"/>
      <c r="E5" s="30">
        <f t="shared" ref="E5:E68" si="0">(20-D5)*C5</f>
        <v>0</v>
      </c>
    </row>
    <row r="6" spans="2:5">
      <c r="B6" s="23" t="s">
        <v>40</v>
      </c>
      <c r="C6" s="24"/>
      <c r="D6" s="24"/>
      <c r="E6" s="30">
        <f t="shared" si="0"/>
        <v>0</v>
      </c>
    </row>
    <row r="7" spans="2:5">
      <c r="B7" s="26" t="s">
        <v>41</v>
      </c>
      <c r="C7" s="24">
        <v>216</v>
      </c>
      <c r="D7" s="24">
        <v>-7.8</v>
      </c>
      <c r="E7" s="30">
        <f t="shared" si="0"/>
        <v>6004.8</v>
      </c>
    </row>
    <row r="8" spans="2:5">
      <c r="B8" s="26" t="s">
        <v>42</v>
      </c>
      <c r="C8" s="24">
        <v>221</v>
      </c>
      <c r="D8" s="24">
        <v>-7.7</v>
      </c>
      <c r="E8" s="30">
        <f t="shared" si="0"/>
        <v>6121.7</v>
      </c>
    </row>
    <row r="9" spans="2:5">
      <c r="B9" s="26" t="s">
        <v>43</v>
      </c>
      <c r="C9" s="24">
        <v>223</v>
      </c>
      <c r="D9" s="24">
        <v>-2.7</v>
      </c>
      <c r="E9" s="30">
        <f t="shared" si="0"/>
        <v>5062.0999999999995</v>
      </c>
    </row>
    <row r="10" spans="2:5">
      <c r="B10" s="26" t="s">
        <v>44</v>
      </c>
      <c r="C10" s="24">
        <v>222</v>
      </c>
      <c r="D10" s="24">
        <v>-7.8</v>
      </c>
      <c r="E10" s="30">
        <f t="shared" si="0"/>
        <v>6171.6</v>
      </c>
    </row>
    <row r="11" spans="2:5">
      <c r="B11" s="26" t="s">
        <v>45</v>
      </c>
      <c r="C11" s="24">
        <v>217</v>
      </c>
      <c r="D11" s="24">
        <v>-6.6</v>
      </c>
      <c r="E11" s="30">
        <f t="shared" si="0"/>
        <v>5772.2000000000007</v>
      </c>
    </row>
    <row r="12" spans="2:5">
      <c r="B12" s="26" t="s">
        <v>46</v>
      </c>
      <c r="C12" s="24">
        <v>237</v>
      </c>
      <c r="D12" s="24">
        <v>-9.1999999999999993</v>
      </c>
      <c r="E12" s="30">
        <f t="shared" si="0"/>
        <v>6920.4</v>
      </c>
    </row>
    <row r="13" spans="2:5">
      <c r="B13" s="26" t="s">
        <v>47</v>
      </c>
      <c r="C13" s="24">
        <v>262</v>
      </c>
      <c r="D13" s="24">
        <v>-12.8</v>
      </c>
      <c r="E13" s="30">
        <f t="shared" si="0"/>
        <v>8593.5999999999985</v>
      </c>
    </row>
    <row r="14" spans="2:5">
      <c r="B14" s="26" t="s">
        <v>48</v>
      </c>
      <c r="C14" s="24">
        <v>231</v>
      </c>
      <c r="D14" s="24">
        <v>-8.3000000000000007</v>
      </c>
      <c r="E14" s="30">
        <f t="shared" si="0"/>
        <v>6537.3</v>
      </c>
    </row>
    <row r="15" spans="2:5">
      <c r="B15" s="26" t="s">
        <v>49</v>
      </c>
      <c r="C15" s="24">
        <v>215</v>
      </c>
      <c r="D15" s="24">
        <v>-8.1</v>
      </c>
      <c r="E15" s="30">
        <f t="shared" si="0"/>
        <v>6041.5</v>
      </c>
    </row>
    <row r="16" spans="2:5">
      <c r="B16" s="26" t="s">
        <v>50</v>
      </c>
      <c r="C16" s="24">
        <v>213</v>
      </c>
      <c r="D16" s="24">
        <v>-7.4</v>
      </c>
      <c r="E16" s="30">
        <f t="shared" si="0"/>
        <v>5836.2</v>
      </c>
    </row>
    <row r="17" spans="2:5">
      <c r="B17" s="26" t="s">
        <v>51</v>
      </c>
      <c r="C17" s="24">
        <v>215</v>
      </c>
      <c r="D17" s="24">
        <v>-8.6999999999999993</v>
      </c>
      <c r="E17" s="30">
        <f t="shared" si="0"/>
        <v>6170.5</v>
      </c>
    </row>
    <row r="18" spans="2:5">
      <c r="B18" s="26" t="s">
        <v>52</v>
      </c>
      <c r="C18" s="24">
        <v>225</v>
      </c>
      <c r="D18" s="24">
        <v>-7.3</v>
      </c>
      <c r="E18" s="30">
        <f t="shared" si="0"/>
        <v>6142.5</v>
      </c>
    </row>
    <row r="19" spans="2:5">
      <c r="B19" s="23" t="s">
        <v>53</v>
      </c>
      <c r="C19" s="24"/>
      <c r="D19" s="24"/>
      <c r="E19" s="30">
        <f t="shared" si="0"/>
        <v>0</v>
      </c>
    </row>
    <row r="20" spans="2:5">
      <c r="B20" s="26" t="s">
        <v>54</v>
      </c>
      <c r="C20" s="24">
        <v>219</v>
      </c>
      <c r="D20" s="24">
        <v>-11.8</v>
      </c>
      <c r="E20" s="30">
        <f t="shared" si="0"/>
        <v>6964.2</v>
      </c>
    </row>
    <row r="21" spans="2:5">
      <c r="B21" s="26" t="s">
        <v>55</v>
      </c>
      <c r="C21" s="24">
        <v>223</v>
      </c>
      <c r="D21" s="24">
        <v>-11.9</v>
      </c>
      <c r="E21" s="30">
        <f t="shared" si="0"/>
        <v>7113.7</v>
      </c>
    </row>
    <row r="22" spans="2:5">
      <c r="B22" s="26" t="s">
        <v>56</v>
      </c>
      <c r="C22" s="24">
        <v>218</v>
      </c>
      <c r="D22" s="24">
        <v>-10.6</v>
      </c>
      <c r="E22" s="30">
        <f t="shared" si="0"/>
        <v>6670.8</v>
      </c>
    </row>
    <row r="23" spans="2:5">
      <c r="B23" s="26" t="s">
        <v>57</v>
      </c>
      <c r="C23" s="24">
        <v>242</v>
      </c>
      <c r="D23" s="24">
        <v>-14.7</v>
      </c>
      <c r="E23" s="30">
        <f t="shared" si="0"/>
        <v>8397.4000000000015</v>
      </c>
    </row>
    <row r="24" spans="2:5">
      <c r="B24" s="26" t="s">
        <v>58</v>
      </c>
      <c r="C24" s="24">
        <v>229</v>
      </c>
      <c r="D24" s="24">
        <v>-12.4</v>
      </c>
      <c r="E24" s="30">
        <f t="shared" si="0"/>
        <v>7419.5999999999995</v>
      </c>
    </row>
    <row r="25" spans="2:5">
      <c r="B25" s="26" t="s">
        <v>59</v>
      </c>
      <c r="C25" s="24">
        <v>236</v>
      </c>
      <c r="D25" s="24">
        <v>-13.6</v>
      </c>
      <c r="E25" s="30">
        <f t="shared" si="0"/>
        <v>7929.6</v>
      </c>
    </row>
    <row r="26" spans="2:5">
      <c r="B26" s="26" t="s">
        <v>60</v>
      </c>
      <c r="C26" s="24">
        <v>233</v>
      </c>
      <c r="D26" s="24">
        <v>-14</v>
      </c>
      <c r="E26" s="30">
        <f t="shared" si="0"/>
        <v>7922</v>
      </c>
    </row>
    <row r="27" spans="2:5">
      <c r="B27" s="26" t="s">
        <v>61</v>
      </c>
      <c r="C27" s="24">
        <v>244</v>
      </c>
      <c r="D27" s="24">
        <v>-14.3</v>
      </c>
      <c r="E27" s="30">
        <f t="shared" si="0"/>
        <v>8369.1999999999989</v>
      </c>
    </row>
    <row r="28" spans="2:5">
      <c r="B28" s="25" t="s">
        <v>62</v>
      </c>
      <c r="C28" s="28">
        <v>245</v>
      </c>
      <c r="D28" s="28">
        <v>-12.7</v>
      </c>
      <c r="E28" s="30">
        <f t="shared" si="0"/>
        <v>8011.5000000000009</v>
      </c>
    </row>
    <row r="29" spans="2:5">
      <c r="B29" s="25" t="s">
        <v>63</v>
      </c>
      <c r="C29" s="28">
        <v>226</v>
      </c>
      <c r="D29" s="28">
        <v>-11.8</v>
      </c>
      <c r="E29" s="30">
        <f t="shared" si="0"/>
        <v>7186.8</v>
      </c>
    </row>
    <row r="30" spans="2:5">
      <c r="B30" s="25" t="s">
        <v>64</v>
      </c>
      <c r="C30" s="28">
        <v>238</v>
      </c>
      <c r="D30" s="28">
        <v>-13.8</v>
      </c>
      <c r="E30" s="30">
        <f t="shared" si="0"/>
        <v>8044.4</v>
      </c>
    </row>
    <row r="31" spans="2:5">
      <c r="B31" s="25" t="s">
        <v>65</v>
      </c>
      <c r="C31" s="28">
        <v>232</v>
      </c>
      <c r="D31" s="28">
        <v>-14.3</v>
      </c>
      <c r="E31" s="30">
        <f t="shared" si="0"/>
        <v>7957.5999999999995</v>
      </c>
    </row>
    <row r="32" spans="2:5">
      <c r="B32" s="25" t="s">
        <v>66</v>
      </c>
      <c r="C32" s="28">
        <v>247</v>
      </c>
      <c r="D32" s="28">
        <v>-13.3</v>
      </c>
      <c r="E32" s="30">
        <f t="shared" si="0"/>
        <v>8225.0999999999985</v>
      </c>
    </row>
    <row r="33" spans="2:5">
      <c r="B33" s="25" t="s">
        <v>67</v>
      </c>
      <c r="C33" s="28">
        <v>222</v>
      </c>
      <c r="D33" s="28">
        <v>-11.9</v>
      </c>
      <c r="E33" s="30">
        <f t="shared" si="0"/>
        <v>7081.7999999999993</v>
      </c>
    </row>
    <row r="34" spans="2:5">
      <c r="B34" s="25" t="s">
        <v>68</v>
      </c>
      <c r="C34" s="28">
        <v>229</v>
      </c>
      <c r="D34" s="28">
        <v>-12.4</v>
      </c>
      <c r="E34" s="30">
        <f t="shared" si="0"/>
        <v>7419.5999999999995</v>
      </c>
    </row>
    <row r="35" spans="2:5">
      <c r="B35" s="25" t="s">
        <v>69</v>
      </c>
      <c r="C35" s="28">
        <v>247</v>
      </c>
      <c r="D35" s="28">
        <v>-13.4</v>
      </c>
      <c r="E35" s="30">
        <f t="shared" si="0"/>
        <v>8249.7999999999993</v>
      </c>
    </row>
    <row r="36" spans="2:5">
      <c r="B36" s="25" t="s">
        <v>70</v>
      </c>
      <c r="C36" s="28">
        <v>262</v>
      </c>
      <c r="D36" s="28">
        <v>-16.100000000000001</v>
      </c>
      <c r="E36" s="30">
        <f t="shared" si="0"/>
        <v>9458.2000000000007</v>
      </c>
    </row>
    <row r="37" spans="2:5">
      <c r="B37" s="25" t="s">
        <v>71</v>
      </c>
      <c r="C37" s="28">
        <v>245</v>
      </c>
      <c r="D37" s="28">
        <v>-12.4</v>
      </c>
      <c r="E37" s="30">
        <f t="shared" si="0"/>
        <v>7938</v>
      </c>
    </row>
    <row r="38" spans="2:5">
      <c r="B38" s="25" t="s">
        <v>72</v>
      </c>
      <c r="C38" s="28">
        <v>258</v>
      </c>
      <c r="D38" s="28">
        <v>-14.7</v>
      </c>
      <c r="E38" s="30">
        <f t="shared" si="0"/>
        <v>8952.6</v>
      </c>
    </row>
    <row r="39" spans="2:5">
      <c r="B39" s="25" t="s">
        <v>73</v>
      </c>
      <c r="C39" s="28">
        <v>255</v>
      </c>
      <c r="D39" s="28">
        <v>-14</v>
      </c>
      <c r="E39" s="30">
        <f t="shared" si="0"/>
        <v>8670</v>
      </c>
    </row>
    <row r="40" spans="2:5">
      <c r="B40" s="25" t="s">
        <v>74</v>
      </c>
      <c r="C40" s="28">
        <v>253</v>
      </c>
      <c r="D40" s="28">
        <v>-14.9</v>
      </c>
      <c r="E40" s="30">
        <f t="shared" si="0"/>
        <v>8829.6999999999989</v>
      </c>
    </row>
    <row r="41" spans="2:5">
      <c r="B41" s="25" t="s">
        <v>75</v>
      </c>
      <c r="C41" s="28">
        <v>235</v>
      </c>
      <c r="D41" s="28">
        <v>-12.7</v>
      </c>
      <c r="E41" s="30">
        <f t="shared" si="0"/>
        <v>7684.5000000000009</v>
      </c>
    </row>
    <row r="42" spans="2:5">
      <c r="B42" s="25" t="s">
        <v>76</v>
      </c>
      <c r="C42" s="28">
        <v>233</v>
      </c>
      <c r="D42" s="28">
        <v>-12.5</v>
      </c>
      <c r="E42" s="30">
        <f t="shared" si="0"/>
        <v>7572.5</v>
      </c>
    </row>
    <row r="43" spans="2:5">
      <c r="B43" s="25" t="s">
        <v>77</v>
      </c>
      <c r="C43" s="28">
        <v>253</v>
      </c>
      <c r="D43" s="28">
        <v>-14.4</v>
      </c>
      <c r="E43" s="30">
        <f t="shared" si="0"/>
        <v>8703.1999999999989</v>
      </c>
    </row>
    <row r="44" spans="2:5">
      <c r="B44" s="29" t="s">
        <v>78</v>
      </c>
      <c r="C44" s="28"/>
      <c r="D44" s="28"/>
      <c r="E44" s="30">
        <f t="shared" si="0"/>
        <v>0</v>
      </c>
    </row>
    <row r="45" spans="2:5">
      <c r="B45" s="25" t="s">
        <v>79</v>
      </c>
      <c r="C45" s="28">
        <v>253</v>
      </c>
      <c r="D45" s="28">
        <v>-4.4000000000000004</v>
      </c>
      <c r="E45" s="30">
        <f t="shared" si="0"/>
        <v>6173.2</v>
      </c>
    </row>
    <row r="46" spans="2:5">
      <c r="B46" s="25" t="s">
        <v>80</v>
      </c>
      <c r="C46" s="28">
        <v>277</v>
      </c>
      <c r="D46" s="28">
        <v>-6.6</v>
      </c>
      <c r="E46" s="30">
        <f t="shared" si="0"/>
        <v>7368.2000000000007</v>
      </c>
    </row>
    <row r="47" spans="2:5">
      <c r="B47" s="25" t="s">
        <v>81</v>
      </c>
      <c r="C47" s="28">
        <v>249</v>
      </c>
      <c r="D47" s="28">
        <v>-4.7</v>
      </c>
      <c r="E47" s="30">
        <f t="shared" si="0"/>
        <v>6150.3</v>
      </c>
    </row>
    <row r="48" spans="2:5">
      <c r="B48" s="25" t="s">
        <v>82</v>
      </c>
      <c r="C48" s="28">
        <v>264</v>
      </c>
      <c r="D48" s="28">
        <v>-5.9</v>
      </c>
      <c r="E48" s="30">
        <f t="shared" si="0"/>
        <v>6837.5999999999995</v>
      </c>
    </row>
    <row r="49" spans="2:5">
      <c r="B49" s="25" t="s">
        <v>83</v>
      </c>
      <c r="C49" s="28">
        <v>237</v>
      </c>
      <c r="D49" s="28">
        <v>-5.3</v>
      </c>
      <c r="E49" s="30">
        <f t="shared" si="0"/>
        <v>5996.1</v>
      </c>
    </row>
    <row r="50" spans="2:5">
      <c r="B50" s="25" t="s">
        <v>84</v>
      </c>
      <c r="C50" s="28">
        <v>272</v>
      </c>
      <c r="D50" s="28">
        <v>-5.2</v>
      </c>
      <c r="E50" s="30">
        <f t="shared" si="0"/>
        <v>6854.4</v>
      </c>
    </row>
    <row r="51" spans="2:5">
      <c r="B51" s="25" t="s">
        <v>85</v>
      </c>
      <c r="C51" s="28">
        <v>248</v>
      </c>
      <c r="D51" s="28">
        <v>-3.9</v>
      </c>
      <c r="E51" s="30">
        <f t="shared" si="0"/>
        <v>5927.2</v>
      </c>
    </row>
    <row r="52" spans="2:5">
      <c r="B52" s="29" t="s">
        <v>86</v>
      </c>
      <c r="C52" s="45"/>
      <c r="D52" s="45"/>
      <c r="E52" s="30">
        <f t="shared" si="0"/>
        <v>0</v>
      </c>
    </row>
    <row r="53" spans="2:5">
      <c r="B53" s="27"/>
      <c r="C53" s="45"/>
      <c r="D53" s="45"/>
      <c r="E53" s="30">
        <f t="shared" si="0"/>
        <v>0</v>
      </c>
    </row>
    <row r="54" spans="2:5">
      <c r="B54" s="29" t="s">
        <v>87</v>
      </c>
      <c r="C54" s="45"/>
      <c r="D54" s="45"/>
      <c r="E54" s="30">
        <f t="shared" si="0"/>
        <v>0</v>
      </c>
    </row>
    <row r="55" spans="2:5">
      <c r="B55" s="25" t="s">
        <v>88</v>
      </c>
      <c r="C55" s="28">
        <v>167</v>
      </c>
      <c r="D55" s="28">
        <v>-1.2</v>
      </c>
      <c r="E55" s="30">
        <f t="shared" si="0"/>
        <v>3540.4</v>
      </c>
    </row>
    <row r="56" spans="2:5">
      <c r="B56" s="25" t="s">
        <v>89</v>
      </c>
      <c r="C56" s="28">
        <v>179</v>
      </c>
      <c r="D56" s="28">
        <v>-3</v>
      </c>
      <c r="E56" s="30">
        <f t="shared" si="0"/>
        <v>4117</v>
      </c>
    </row>
    <row r="57" spans="2:5">
      <c r="B57" s="29" t="s">
        <v>90</v>
      </c>
      <c r="C57" s="28"/>
      <c r="D57" s="28"/>
      <c r="E57" s="30">
        <f t="shared" si="0"/>
        <v>0</v>
      </c>
    </row>
    <row r="58" spans="2:5">
      <c r="B58" s="25" t="s">
        <v>91</v>
      </c>
      <c r="C58" s="28">
        <v>231</v>
      </c>
      <c r="D58" s="28">
        <v>-6.5</v>
      </c>
      <c r="E58" s="30">
        <f t="shared" si="0"/>
        <v>6121.5</v>
      </c>
    </row>
    <row r="59" spans="2:5">
      <c r="B59" s="25" t="s">
        <v>92</v>
      </c>
      <c r="C59" s="28">
        <v>228</v>
      </c>
      <c r="D59" s="28">
        <v>-6.3</v>
      </c>
      <c r="E59" s="30">
        <f t="shared" si="0"/>
        <v>5996.4000000000005</v>
      </c>
    </row>
    <row r="60" spans="2:5">
      <c r="B60" s="25" t="s">
        <v>93</v>
      </c>
      <c r="C60" s="28">
        <v>210</v>
      </c>
      <c r="D60" s="28">
        <v>-6.4</v>
      </c>
      <c r="E60" s="30">
        <f t="shared" si="0"/>
        <v>5544</v>
      </c>
    </row>
    <row r="61" spans="2:5">
      <c r="B61" s="25" t="s">
        <v>94</v>
      </c>
      <c r="C61" s="28">
        <v>213</v>
      </c>
      <c r="D61" s="28">
        <v>-5.9</v>
      </c>
      <c r="E61" s="30">
        <f t="shared" si="0"/>
        <v>5516.7</v>
      </c>
    </row>
    <row r="62" spans="2:5">
      <c r="B62" s="25" t="s">
        <v>95</v>
      </c>
      <c r="C62" s="28">
        <v>226</v>
      </c>
      <c r="D62" s="28">
        <v>-6</v>
      </c>
      <c r="E62" s="30">
        <f t="shared" si="0"/>
        <v>5876</v>
      </c>
    </row>
    <row r="63" spans="2:5">
      <c r="B63" s="29" t="s">
        <v>96</v>
      </c>
      <c r="C63" s="45"/>
      <c r="D63" s="45"/>
      <c r="E63" s="30">
        <f t="shared" si="0"/>
        <v>0</v>
      </c>
    </row>
    <row r="64" spans="2:5">
      <c r="B64" s="27"/>
      <c r="C64" s="45"/>
      <c r="D64" s="45"/>
      <c r="E64" s="30">
        <f t="shared" si="0"/>
        <v>0</v>
      </c>
    </row>
    <row r="65" spans="2:5">
      <c r="B65" s="29" t="s">
        <v>97</v>
      </c>
      <c r="C65" s="45"/>
      <c r="D65" s="45"/>
      <c r="E65" s="30">
        <f t="shared" si="0"/>
        <v>0</v>
      </c>
    </row>
    <row r="66" spans="2:5">
      <c r="B66" s="25" t="s">
        <v>98</v>
      </c>
      <c r="C66" s="28">
        <v>191</v>
      </c>
      <c r="D66" s="28">
        <v>-1.9</v>
      </c>
      <c r="E66" s="30">
        <f t="shared" si="0"/>
        <v>4182.8999999999996</v>
      </c>
    </row>
    <row r="67" spans="2:5">
      <c r="B67" s="29" t="s">
        <v>99</v>
      </c>
      <c r="C67" s="45"/>
      <c r="D67" s="45"/>
      <c r="E67" s="30">
        <f t="shared" si="0"/>
        <v>0</v>
      </c>
    </row>
    <row r="68" spans="2:5">
      <c r="B68" s="27"/>
      <c r="C68" s="45"/>
      <c r="D68" s="45"/>
      <c r="E68" s="30">
        <f t="shared" si="0"/>
        <v>0</v>
      </c>
    </row>
    <row r="69" spans="2:5">
      <c r="B69" s="29" t="s">
        <v>97</v>
      </c>
      <c r="C69" s="45"/>
      <c r="D69" s="45"/>
      <c r="E69" s="30">
        <f t="shared" ref="E69:E132" si="1">(20-D69)*C69</f>
        <v>0</v>
      </c>
    </row>
    <row r="70" spans="2:5">
      <c r="B70" s="25" t="s">
        <v>100</v>
      </c>
      <c r="C70" s="28">
        <v>205</v>
      </c>
      <c r="D70" s="28">
        <v>-2.2999999999999998</v>
      </c>
      <c r="E70" s="30">
        <f t="shared" si="1"/>
        <v>4571.5</v>
      </c>
    </row>
    <row r="71" spans="2:5">
      <c r="B71" s="29" t="s">
        <v>101</v>
      </c>
      <c r="C71" s="28"/>
      <c r="D71" s="28"/>
      <c r="E71" s="30">
        <f t="shared" si="1"/>
        <v>0</v>
      </c>
    </row>
    <row r="72" spans="2:5">
      <c r="B72" s="25" t="s">
        <v>102</v>
      </c>
      <c r="C72" s="28">
        <v>254</v>
      </c>
      <c r="D72" s="28">
        <v>-5.6</v>
      </c>
      <c r="E72" s="30">
        <f t="shared" si="1"/>
        <v>6502.4000000000005</v>
      </c>
    </row>
    <row r="73" spans="2:5">
      <c r="B73" s="25" t="s">
        <v>103</v>
      </c>
      <c r="C73" s="28">
        <v>241</v>
      </c>
      <c r="D73" s="28">
        <v>-11.5</v>
      </c>
      <c r="E73" s="30">
        <f t="shared" si="1"/>
        <v>7591.5</v>
      </c>
    </row>
    <row r="74" spans="2:5">
      <c r="B74" s="25" t="s">
        <v>104</v>
      </c>
      <c r="C74" s="28">
        <v>267</v>
      </c>
      <c r="D74" s="28">
        <v>-13</v>
      </c>
      <c r="E74" s="30">
        <f t="shared" si="1"/>
        <v>8811</v>
      </c>
    </row>
    <row r="75" spans="2:5">
      <c r="B75" s="25" t="s">
        <v>105</v>
      </c>
      <c r="C75" s="28">
        <v>232</v>
      </c>
      <c r="D75" s="28">
        <v>-9</v>
      </c>
      <c r="E75" s="30">
        <f t="shared" si="1"/>
        <v>6728</v>
      </c>
    </row>
    <row r="76" spans="2:5">
      <c r="B76" s="25" t="s">
        <v>106</v>
      </c>
      <c r="C76" s="28">
        <v>266</v>
      </c>
      <c r="D76" s="28">
        <v>-8.1</v>
      </c>
      <c r="E76" s="30">
        <f t="shared" si="1"/>
        <v>7474.6</v>
      </c>
    </row>
    <row r="77" spans="2:5">
      <c r="B77" s="25" t="s">
        <v>107</v>
      </c>
      <c r="C77" s="28">
        <v>258</v>
      </c>
      <c r="D77" s="28">
        <v>-9.6</v>
      </c>
      <c r="E77" s="30">
        <f t="shared" si="1"/>
        <v>7636.8</v>
      </c>
    </row>
    <row r="78" spans="2:5">
      <c r="B78" s="25" t="s">
        <v>108</v>
      </c>
      <c r="C78" s="28">
        <v>261</v>
      </c>
      <c r="D78" s="28">
        <v>-10.6</v>
      </c>
      <c r="E78" s="30">
        <f t="shared" si="1"/>
        <v>7986.6</v>
      </c>
    </row>
    <row r="79" spans="2:5">
      <c r="B79" s="25" t="s">
        <v>109</v>
      </c>
      <c r="C79" s="28">
        <v>274</v>
      </c>
      <c r="D79" s="28">
        <v>-12.7</v>
      </c>
      <c r="E79" s="30">
        <f t="shared" si="1"/>
        <v>8959.8000000000011</v>
      </c>
    </row>
    <row r="80" spans="2:5">
      <c r="B80" s="25" t="s">
        <v>110</v>
      </c>
      <c r="C80" s="28">
        <v>237</v>
      </c>
      <c r="D80" s="28">
        <v>-10.4</v>
      </c>
      <c r="E80" s="30">
        <f t="shared" si="1"/>
        <v>7204.7999999999993</v>
      </c>
    </row>
    <row r="81" spans="2:5">
      <c r="B81" s="25" t="s">
        <v>111</v>
      </c>
      <c r="C81" s="28">
        <v>241</v>
      </c>
      <c r="D81" s="28" t="s">
        <v>112</v>
      </c>
      <c r="E81" s="30" t="e">
        <f t="shared" si="1"/>
        <v>#VALUE!</v>
      </c>
    </row>
    <row r="82" spans="2:5">
      <c r="B82" s="46" t="s">
        <v>113</v>
      </c>
      <c r="C82" s="45"/>
      <c r="D82" s="45"/>
      <c r="E82" s="30">
        <f t="shared" si="1"/>
        <v>0</v>
      </c>
    </row>
    <row r="83" spans="2:5">
      <c r="B83" s="46"/>
      <c r="C83" s="45"/>
      <c r="D83" s="45"/>
      <c r="E83" s="30">
        <f t="shared" si="1"/>
        <v>0</v>
      </c>
    </row>
    <row r="84" spans="2:5">
      <c r="B84" s="25" t="s">
        <v>114</v>
      </c>
      <c r="C84" s="28">
        <v>213</v>
      </c>
      <c r="D84" s="28">
        <v>-3.5</v>
      </c>
      <c r="E84" s="30">
        <f t="shared" si="1"/>
        <v>5005.5</v>
      </c>
    </row>
    <row r="85" spans="2:5">
      <c r="B85" s="25" t="s">
        <v>115</v>
      </c>
      <c r="C85" s="28">
        <v>214</v>
      </c>
      <c r="D85" s="28">
        <v>-4</v>
      </c>
      <c r="E85" s="30">
        <f t="shared" si="1"/>
        <v>5136</v>
      </c>
    </row>
    <row r="86" spans="2:5">
      <c r="B86" s="29" t="s">
        <v>116</v>
      </c>
      <c r="C86" s="28"/>
      <c r="D86" s="28"/>
      <c r="E86" s="30">
        <f t="shared" si="1"/>
        <v>0</v>
      </c>
    </row>
    <row r="87" spans="2:5">
      <c r="B87" s="25" t="s">
        <v>117</v>
      </c>
      <c r="C87" s="28">
        <v>177</v>
      </c>
      <c r="D87" s="28">
        <v>-2.4</v>
      </c>
      <c r="E87" s="30">
        <f t="shared" si="1"/>
        <v>3964.7999999999997</v>
      </c>
    </row>
    <row r="88" spans="2:5">
      <c r="B88" s="25" t="s">
        <v>118</v>
      </c>
      <c r="C88" s="28">
        <v>188</v>
      </c>
      <c r="D88" s="28">
        <v>-4.0999999999999996</v>
      </c>
      <c r="E88" s="30">
        <f t="shared" si="1"/>
        <v>4530.8</v>
      </c>
    </row>
    <row r="89" spans="2:5">
      <c r="B89" s="25" t="s">
        <v>119</v>
      </c>
      <c r="C89" s="28">
        <v>190</v>
      </c>
      <c r="D89" s="28">
        <v>-3.9</v>
      </c>
      <c r="E89" s="30">
        <f t="shared" si="1"/>
        <v>4541</v>
      </c>
    </row>
    <row r="90" spans="2:5">
      <c r="B90" s="25" t="s">
        <v>120</v>
      </c>
      <c r="C90" s="28">
        <v>176</v>
      </c>
      <c r="D90" s="28">
        <v>-1.6</v>
      </c>
      <c r="E90" s="30">
        <f t="shared" si="1"/>
        <v>3801.6000000000004</v>
      </c>
    </row>
    <row r="91" spans="2:5">
      <c r="B91" s="25" t="s">
        <v>121</v>
      </c>
      <c r="C91" s="28">
        <v>191</v>
      </c>
      <c r="D91" s="28">
        <v>-3.4</v>
      </c>
      <c r="E91" s="30">
        <f t="shared" si="1"/>
        <v>4469.3999999999996</v>
      </c>
    </row>
    <row r="92" spans="2:5">
      <c r="B92" s="25" t="s">
        <v>122</v>
      </c>
      <c r="C92" s="28">
        <v>181</v>
      </c>
      <c r="D92" s="28">
        <v>-3.6</v>
      </c>
      <c r="E92" s="30">
        <f t="shared" si="1"/>
        <v>4271.6000000000004</v>
      </c>
    </row>
    <row r="93" spans="2:5">
      <c r="B93" s="29" t="s">
        <v>123</v>
      </c>
      <c r="C93" s="28"/>
      <c r="D93" s="28"/>
      <c r="E93" s="30">
        <f t="shared" si="1"/>
        <v>0</v>
      </c>
    </row>
    <row r="94" spans="2:5">
      <c r="B94" s="25" t="s">
        <v>124</v>
      </c>
      <c r="C94" s="28">
        <v>231</v>
      </c>
      <c r="D94" s="28">
        <v>-3.8</v>
      </c>
      <c r="E94" s="30">
        <f t="shared" si="1"/>
        <v>5497.8</v>
      </c>
    </row>
    <row r="95" spans="2:5">
      <c r="B95" s="25" t="s">
        <v>125</v>
      </c>
      <c r="C95" s="28">
        <v>231</v>
      </c>
      <c r="D95" s="28">
        <v>-4.0999999999999996</v>
      </c>
      <c r="E95" s="30">
        <f t="shared" si="1"/>
        <v>5567.1</v>
      </c>
    </row>
    <row r="96" spans="2:5">
      <c r="B96" s="25" t="s">
        <v>126</v>
      </c>
      <c r="C96" s="28">
        <v>235</v>
      </c>
      <c r="D96" s="28">
        <v>-3.4</v>
      </c>
      <c r="E96" s="30">
        <f t="shared" si="1"/>
        <v>5499</v>
      </c>
    </row>
    <row r="97" spans="2:5">
      <c r="B97" s="25" t="s">
        <v>127</v>
      </c>
      <c r="C97" s="28">
        <v>236</v>
      </c>
      <c r="D97" s="28">
        <v>-4.9000000000000004</v>
      </c>
      <c r="E97" s="30">
        <f t="shared" si="1"/>
        <v>5876.4</v>
      </c>
    </row>
    <row r="98" spans="2:5">
      <c r="B98" s="25" t="s">
        <v>128</v>
      </c>
      <c r="C98" s="28">
        <v>235</v>
      </c>
      <c r="D98" s="28">
        <v>-4.5</v>
      </c>
      <c r="E98" s="30">
        <f t="shared" si="1"/>
        <v>5757.5</v>
      </c>
    </row>
    <row r="99" spans="2:5">
      <c r="B99" s="46" t="s">
        <v>129</v>
      </c>
      <c r="C99" s="45"/>
      <c r="D99" s="45"/>
      <c r="E99" s="30">
        <f t="shared" si="1"/>
        <v>0</v>
      </c>
    </row>
    <row r="100" spans="2:5">
      <c r="B100" s="46"/>
      <c r="C100" s="45"/>
      <c r="D100" s="45"/>
      <c r="E100" s="30">
        <f t="shared" si="1"/>
        <v>0</v>
      </c>
    </row>
    <row r="101" spans="2:5">
      <c r="B101" s="25" t="s">
        <v>130</v>
      </c>
      <c r="C101" s="28">
        <v>196</v>
      </c>
      <c r="D101" s="28">
        <v>-3.1</v>
      </c>
      <c r="E101" s="30">
        <f t="shared" si="1"/>
        <v>4527.6000000000004</v>
      </c>
    </row>
    <row r="102" spans="2:5">
      <c r="B102" s="29" t="s">
        <v>131</v>
      </c>
      <c r="C102" s="28"/>
      <c r="D102" s="28"/>
      <c r="E102" s="30">
        <f t="shared" si="1"/>
        <v>0</v>
      </c>
    </row>
    <row r="103" spans="2:5">
      <c r="B103" s="25" t="s">
        <v>132</v>
      </c>
      <c r="C103" s="28">
        <v>138</v>
      </c>
      <c r="D103" s="28">
        <v>3.7</v>
      </c>
      <c r="E103" s="30">
        <f t="shared" si="1"/>
        <v>2249.4</v>
      </c>
    </row>
    <row r="104" spans="2:5">
      <c r="B104" s="25" t="s">
        <v>133</v>
      </c>
      <c r="C104" s="28">
        <v>148</v>
      </c>
      <c r="D104" s="28">
        <v>2.7</v>
      </c>
      <c r="E104" s="30">
        <f t="shared" si="1"/>
        <v>2560.4</v>
      </c>
    </row>
    <row r="105" spans="2:5">
      <c r="B105" s="25" t="s">
        <v>134</v>
      </c>
      <c r="C105" s="28">
        <v>162</v>
      </c>
      <c r="D105" s="28">
        <v>0.8</v>
      </c>
      <c r="E105" s="30">
        <f t="shared" si="1"/>
        <v>3110.4</v>
      </c>
    </row>
    <row r="106" spans="2:5">
      <c r="B106" s="29" t="s">
        <v>135</v>
      </c>
      <c r="C106" s="28"/>
      <c r="D106" s="28"/>
      <c r="E106" s="30">
        <f t="shared" si="1"/>
        <v>0</v>
      </c>
    </row>
    <row r="107" spans="2:5">
      <c r="B107" s="25" t="s">
        <v>136</v>
      </c>
      <c r="C107" s="28">
        <v>219</v>
      </c>
      <c r="D107" s="28">
        <v>-3.9</v>
      </c>
      <c r="E107" s="30">
        <f t="shared" si="1"/>
        <v>5234.0999999999995</v>
      </c>
    </row>
    <row r="108" spans="2:5">
      <c r="B108" s="25" t="s">
        <v>137</v>
      </c>
      <c r="C108" s="28">
        <v>221</v>
      </c>
      <c r="D108" s="28">
        <v>-4.0999999999999996</v>
      </c>
      <c r="E108" s="30">
        <f t="shared" si="1"/>
        <v>5326.1</v>
      </c>
    </row>
    <row r="109" spans="2:5">
      <c r="B109" s="29" t="s">
        <v>138</v>
      </c>
      <c r="C109" s="28"/>
      <c r="D109" s="28"/>
      <c r="E109" s="30">
        <f t="shared" si="1"/>
        <v>0</v>
      </c>
    </row>
    <row r="110" spans="2:5">
      <c r="B110" s="25" t="s">
        <v>139</v>
      </c>
      <c r="C110" s="28">
        <v>264</v>
      </c>
      <c r="D110" s="28">
        <v>-6.4</v>
      </c>
      <c r="E110" s="30">
        <f t="shared" si="1"/>
        <v>6969.5999999999995</v>
      </c>
    </row>
    <row r="111" spans="2:5">
      <c r="B111" s="25" t="s">
        <v>140</v>
      </c>
      <c r="C111" s="28">
        <v>254</v>
      </c>
      <c r="D111" s="28">
        <v>-13.9</v>
      </c>
      <c r="E111" s="30">
        <f t="shared" si="1"/>
        <v>8610.6</v>
      </c>
    </row>
    <row r="112" spans="2:5">
      <c r="B112" s="25" t="s">
        <v>141</v>
      </c>
      <c r="C112" s="28">
        <v>249</v>
      </c>
      <c r="D112" s="28">
        <v>-8.6</v>
      </c>
      <c r="E112" s="30">
        <f t="shared" si="1"/>
        <v>7121.4000000000005</v>
      </c>
    </row>
    <row r="113" spans="2:5">
      <c r="B113" s="25" t="s">
        <v>142</v>
      </c>
      <c r="C113" s="28">
        <v>273</v>
      </c>
      <c r="D113" s="28">
        <v>-7.7</v>
      </c>
      <c r="E113" s="30">
        <f t="shared" si="1"/>
        <v>7562.0999999999995</v>
      </c>
    </row>
    <row r="114" spans="2:5">
      <c r="B114" s="25" t="s">
        <v>143</v>
      </c>
      <c r="C114" s="28">
        <v>257</v>
      </c>
      <c r="D114" s="28">
        <v>-12.3</v>
      </c>
      <c r="E114" s="30">
        <f t="shared" si="1"/>
        <v>8301.0999999999985</v>
      </c>
    </row>
    <row r="115" spans="2:5">
      <c r="B115" s="25" t="s">
        <v>144</v>
      </c>
      <c r="C115" s="28">
        <v>264</v>
      </c>
      <c r="D115" s="28">
        <v>-14.8</v>
      </c>
      <c r="E115" s="30">
        <f t="shared" si="1"/>
        <v>9187.1999999999989</v>
      </c>
    </row>
    <row r="116" spans="2:5">
      <c r="B116" s="25" t="s">
        <v>145</v>
      </c>
      <c r="C116" s="28">
        <v>252</v>
      </c>
      <c r="D116" s="28">
        <v>-13.3</v>
      </c>
      <c r="E116" s="30">
        <f t="shared" si="1"/>
        <v>8391.5999999999985</v>
      </c>
    </row>
    <row r="117" spans="2:5">
      <c r="B117" s="25" t="s">
        <v>146</v>
      </c>
      <c r="C117" s="28">
        <v>239</v>
      </c>
      <c r="D117" s="28">
        <v>-9.6999999999999993</v>
      </c>
      <c r="E117" s="30">
        <f t="shared" si="1"/>
        <v>7098.3</v>
      </c>
    </row>
    <row r="118" spans="2:5">
      <c r="B118" s="25" t="s">
        <v>147</v>
      </c>
      <c r="C118" s="28">
        <v>262</v>
      </c>
      <c r="D118" s="28">
        <v>-13</v>
      </c>
      <c r="E118" s="30">
        <f t="shared" si="1"/>
        <v>8646</v>
      </c>
    </row>
    <row r="119" spans="2:5">
      <c r="B119" s="25" t="s">
        <v>148</v>
      </c>
      <c r="C119" s="28">
        <v>255</v>
      </c>
      <c r="D119" s="28">
        <v>-11</v>
      </c>
      <c r="E119" s="30">
        <f t="shared" si="1"/>
        <v>7905</v>
      </c>
    </row>
    <row r="120" spans="2:5">
      <c r="B120" s="25" t="s">
        <v>149</v>
      </c>
      <c r="C120" s="28">
        <v>240</v>
      </c>
      <c r="D120" s="28">
        <v>-8.5</v>
      </c>
      <c r="E120" s="30">
        <f t="shared" si="1"/>
        <v>6840</v>
      </c>
    </row>
    <row r="121" spans="2:5">
      <c r="B121" s="25" t="s">
        <v>150</v>
      </c>
      <c r="C121" s="28">
        <v>254</v>
      </c>
      <c r="D121" s="28">
        <v>-12.9</v>
      </c>
      <c r="E121" s="30">
        <f t="shared" si="1"/>
        <v>8356.6</v>
      </c>
    </row>
    <row r="122" spans="2:5">
      <c r="B122" s="26" t="s">
        <v>151</v>
      </c>
      <c r="C122" s="24">
        <v>251</v>
      </c>
      <c r="D122" s="24">
        <v>-12.3</v>
      </c>
      <c r="E122" s="30">
        <f t="shared" si="1"/>
        <v>8107.2999999999993</v>
      </c>
    </row>
    <row r="123" spans="2:5">
      <c r="B123" s="26" t="s">
        <v>152</v>
      </c>
      <c r="C123" s="24">
        <v>255</v>
      </c>
      <c r="D123" s="24">
        <v>-12.6</v>
      </c>
      <c r="E123" s="30">
        <f t="shared" si="1"/>
        <v>8313</v>
      </c>
    </row>
    <row r="124" spans="2:5">
      <c r="B124" s="26" t="s">
        <v>153</v>
      </c>
      <c r="C124" s="24">
        <v>250</v>
      </c>
      <c r="D124" s="24">
        <v>-12.3</v>
      </c>
      <c r="E124" s="30">
        <f t="shared" si="1"/>
        <v>8074.9999999999991</v>
      </c>
    </row>
    <row r="125" spans="2:5">
      <c r="B125" s="26" t="s">
        <v>154</v>
      </c>
      <c r="C125" s="24">
        <v>268</v>
      </c>
      <c r="D125" s="24">
        <v>-16.5</v>
      </c>
      <c r="E125" s="30">
        <f t="shared" si="1"/>
        <v>9782</v>
      </c>
    </row>
    <row r="126" spans="2:5">
      <c r="B126" s="26" t="s">
        <v>155</v>
      </c>
      <c r="C126" s="24">
        <v>253</v>
      </c>
      <c r="D126" s="24">
        <v>-11.1</v>
      </c>
      <c r="E126" s="30">
        <f t="shared" si="1"/>
        <v>7868.3</v>
      </c>
    </row>
    <row r="127" spans="2:5">
      <c r="B127" s="26" t="s">
        <v>156</v>
      </c>
      <c r="C127" s="24">
        <v>261</v>
      </c>
      <c r="D127" s="24">
        <v>-12.9</v>
      </c>
      <c r="E127" s="30">
        <f t="shared" si="1"/>
        <v>8586.9</v>
      </c>
    </row>
    <row r="128" spans="2:5">
      <c r="B128" s="26" t="s">
        <v>157</v>
      </c>
      <c r="C128" s="24">
        <v>253</v>
      </c>
      <c r="D128" s="24">
        <v>-11.6</v>
      </c>
      <c r="E128" s="30">
        <f t="shared" si="1"/>
        <v>7994.8</v>
      </c>
    </row>
    <row r="129" spans="2:5">
      <c r="B129" s="26" t="s">
        <v>158</v>
      </c>
      <c r="C129" s="24">
        <v>262</v>
      </c>
      <c r="D129" s="24">
        <v>-12.4</v>
      </c>
      <c r="E129" s="30">
        <f t="shared" si="1"/>
        <v>8488.7999999999993</v>
      </c>
    </row>
    <row r="130" spans="2:5">
      <c r="B130" s="26" t="s">
        <v>159</v>
      </c>
      <c r="C130" s="24">
        <v>259</v>
      </c>
      <c r="D130" s="24">
        <v>-13.3</v>
      </c>
      <c r="E130" s="30">
        <f t="shared" si="1"/>
        <v>8624.6999999999989</v>
      </c>
    </row>
    <row r="131" spans="2:5">
      <c r="B131" s="26" t="s">
        <v>160</v>
      </c>
      <c r="C131" s="24">
        <v>254</v>
      </c>
      <c r="D131" s="24">
        <v>-6.4</v>
      </c>
      <c r="E131" s="30">
        <f t="shared" si="1"/>
        <v>6705.5999999999995</v>
      </c>
    </row>
    <row r="132" spans="2:5">
      <c r="B132" s="26" t="s">
        <v>161</v>
      </c>
      <c r="C132" s="24">
        <v>240</v>
      </c>
      <c r="D132" s="24">
        <v>-8.3000000000000007</v>
      </c>
      <c r="E132" s="30">
        <f t="shared" si="1"/>
        <v>6792</v>
      </c>
    </row>
    <row r="133" spans="2:5">
      <c r="B133" s="26" t="s">
        <v>162</v>
      </c>
      <c r="C133" s="24">
        <v>247</v>
      </c>
      <c r="D133" s="24">
        <v>-9</v>
      </c>
      <c r="E133" s="30">
        <f t="shared" ref="E133:E196" si="2">(20-D133)*C133</f>
        <v>7163</v>
      </c>
    </row>
    <row r="134" spans="2:5">
      <c r="B134" s="26" t="s">
        <v>163</v>
      </c>
      <c r="C134" s="40">
        <v>243</v>
      </c>
      <c r="D134" s="40">
        <v>-10.9</v>
      </c>
      <c r="E134" s="30">
        <f t="shared" si="2"/>
        <v>7508.7</v>
      </c>
    </row>
    <row r="135" spans="2:5">
      <c r="B135" s="22"/>
      <c r="C135" s="40"/>
      <c r="D135" s="40"/>
      <c r="E135" s="30">
        <f t="shared" si="2"/>
        <v>0</v>
      </c>
    </row>
    <row r="136" spans="2:5">
      <c r="B136" s="23" t="s">
        <v>164</v>
      </c>
      <c r="C136" s="40"/>
      <c r="D136" s="40"/>
      <c r="E136" s="30">
        <f t="shared" si="2"/>
        <v>0</v>
      </c>
    </row>
    <row r="137" spans="2:5">
      <c r="B137" s="23" t="s">
        <v>165</v>
      </c>
      <c r="C137" s="24"/>
      <c r="D137" s="24"/>
      <c r="E137" s="30">
        <f t="shared" si="2"/>
        <v>0</v>
      </c>
    </row>
    <row r="138" spans="2:5">
      <c r="B138" s="29" t="s">
        <v>166</v>
      </c>
      <c r="C138" s="24"/>
      <c r="D138" s="24"/>
      <c r="E138" s="30">
        <f t="shared" si="2"/>
        <v>0</v>
      </c>
    </row>
    <row r="139" spans="2:5">
      <c r="B139" s="26" t="s">
        <v>167</v>
      </c>
      <c r="C139" s="24">
        <v>168</v>
      </c>
      <c r="D139" s="24">
        <v>0.6</v>
      </c>
      <c r="E139" s="30">
        <f t="shared" si="2"/>
        <v>3259.2</v>
      </c>
    </row>
    <row r="140" spans="2:5">
      <c r="B140" s="23" t="s">
        <v>168</v>
      </c>
      <c r="C140" s="24"/>
      <c r="D140" s="24"/>
      <c r="E140" s="30">
        <f t="shared" si="2"/>
        <v>0</v>
      </c>
    </row>
    <row r="141" spans="2:5">
      <c r="B141" s="26" t="s">
        <v>169</v>
      </c>
      <c r="C141" s="24">
        <v>193</v>
      </c>
      <c r="D141" s="24">
        <v>1.1000000000000001</v>
      </c>
      <c r="E141" s="30">
        <f t="shared" si="2"/>
        <v>3647.7</v>
      </c>
    </row>
    <row r="142" spans="2:5">
      <c r="B142" s="23" t="s">
        <v>170</v>
      </c>
      <c r="C142" s="24"/>
      <c r="D142" s="24"/>
      <c r="E142" s="30">
        <f t="shared" si="2"/>
        <v>0</v>
      </c>
    </row>
    <row r="143" spans="2:5">
      <c r="B143" s="26" t="s">
        <v>171</v>
      </c>
      <c r="C143" s="24">
        <v>173</v>
      </c>
      <c r="D143" s="24">
        <v>-1.2</v>
      </c>
      <c r="E143" s="30">
        <f t="shared" si="2"/>
        <v>3667.6</v>
      </c>
    </row>
    <row r="144" spans="2:5">
      <c r="B144" s="23" t="s">
        <v>172</v>
      </c>
      <c r="C144" s="24"/>
      <c r="D144" s="24"/>
      <c r="E144" s="30">
        <f t="shared" si="2"/>
        <v>0</v>
      </c>
    </row>
    <row r="145" spans="2:5">
      <c r="B145" s="26" t="s">
        <v>173</v>
      </c>
      <c r="C145" s="24">
        <v>210</v>
      </c>
      <c r="D145" s="24">
        <v>-2.9</v>
      </c>
      <c r="E145" s="30">
        <f t="shared" si="2"/>
        <v>4809</v>
      </c>
    </row>
    <row r="146" spans="2:5">
      <c r="B146" s="23" t="s">
        <v>174</v>
      </c>
      <c r="C146" s="24"/>
      <c r="D146" s="24"/>
      <c r="E146" s="30">
        <f t="shared" si="2"/>
        <v>0</v>
      </c>
    </row>
    <row r="147" spans="2:5">
      <c r="B147" s="26" t="s">
        <v>175</v>
      </c>
      <c r="C147" s="24">
        <v>300</v>
      </c>
      <c r="D147" s="24">
        <v>-5.0999999999999996</v>
      </c>
      <c r="E147" s="30">
        <f t="shared" si="2"/>
        <v>7530</v>
      </c>
    </row>
    <row r="148" spans="2:5">
      <c r="B148" s="26" t="s">
        <v>176</v>
      </c>
      <c r="C148" s="24">
        <v>282</v>
      </c>
      <c r="D148" s="24">
        <v>-3.8</v>
      </c>
      <c r="E148" s="30">
        <f t="shared" si="2"/>
        <v>6711.6</v>
      </c>
    </row>
    <row r="149" spans="2:5">
      <c r="B149" s="26" t="s">
        <v>177</v>
      </c>
      <c r="C149" s="24">
        <v>257</v>
      </c>
      <c r="D149" s="24">
        <v>-6.3</v>
      </c>
      <c r="E149" s="30">
        <f t="shared" si="2"/>
        <v>6759.1</v>
      </c>
    </row>
    <row r="150" spans="2:5">
      <c r="B150" s="26" t="s">
        <v>178</v>
      </c>
      <c r="C150" s="24">
        <v>256</v>
      </c>
      <c r="D150" s="24">
        <v>-7.3</v>
      </c>
      <c r="E150" s="30">
        <f t="shared" si="2"/>
        <v>6988.8</v>
      </c>
    </row>
    <row r="151" spans="2:5">
      <c r="B151" s="26" t="s">
        <v>179</v>
      </c>
      <c r="C151" s="24">
        <v>281</v>
      </c>
      <c r="D151" s="24">
        <v>-6.9</v>
      </c>
      <c r="E151" s="30">
        <f t="shared" si="2"/>
        <v>7558.9</v>
      </c>
    </row>
    <row r="152" spans="2:5">
      <c r="B152" s="26" t="s">
        <v>180</v>
      </c>
      <c r="C152" s="24">
        <v>306</v>
      </c>
      <c r="D152" s="24">
        <v>0</v>
      </c>
      <c r="E152" s="30">
        <f t="shared" si="2"/>
        <v>6120</v>
      </c>
    </row>
    <row r="153" spans="2:5">
      <c r="B153" s="26" t="s">
        <v>181</v>
      </c>
      <c r="C153" s="24">
        <v>256</v>
      </c>
      <c r="D153" s="24">
        <v>-8.3000000000000007</v>
      </c>
      <c r="E153" s="30">
        <f t="shared" si="2"/>
        <v>7244.8</v>
      </c>
    </row>
    <row r="154" spans="2:5">
      <c r="B154" s="26" t="s">
        <v>182</v>
      </c>
      <c r="C154" s="24">
        <v>280</v>
      </c>
      <c r="D154" s="24">
        <v>-7</v>
      </c>
      <c r="E154" s="30">
        <f t="shared" si="2"/>
        <v>7560</v>
      </c>
    </row>
    <row r="155" spans="2:5">
      <c r="B155" s="26" t="s">
        <v>183</v>
      </c>
      <c r="C155" s="24">
        <v>292</v>
      </c>
      <c r="D155" s="24">
        <v>0.4</v>
      </c>
      <c r="E155" s="30">
        <f t="shared" si="2"/>
        <v>5723.2000000000007</v>
      </c>
    </row>
    <row r="156" spans="2:5">
      <c r="B156" s="26" t="s">
        <v>184</v>
      </c>
      <c r="C156" s="24">
        <v>281</v>
      </c>
      <c r="D156" s="24">
        <v>-6</v>
      </c>
      <c r="E156" s="30">
        <f t="shared" si="2"/>
        <v>7306</v>
      </c>
    </row>
    <row r="157" spans="2:5">
      <c r="B157" s="26" t="s">
        <v>185</v>
      </c>
      <c r="C157" s="24">
        <v>259</v>
      </c>
      <c r="D157" s="24">
        <v>-1.6</v>
      </c>
      <c r="E157" s="30">
        <f t="shared" si="2"/>
        <v>5594.4000000000005</v>
      </c>
    </row>
    <row r="158" spans="2:5">
      <c r="B158" s="26" t="s">
        <v>186</v>
      </c>
      <c r="C158" s="24">
        <v>267</v>
      </c>
      <c r="D158" s="24">
        <v>-1.2</v>
      </c>
      <c r="E158" s="30">
        <f t="shared" si="2"/>
        <v>5660.4</v>
      </c>
    </row>
    <row r="159" spans="2:5">
      <c r="B159" s="26" t="s">
        <v>187</v>
      </c>
      <c r="C159" s="24">
        <v>275</v>
      </c>
      <c r="D159" s="24">
        <v>-4.8</v>
      </c>
      <c r="E159" s="30">
        <f t="shared" si="2"/>
        <v>6820</v>
      </c>
    </row>
    <row r="160" spans="2:5">
      <c r="B160" s="26" t="s">
        <v>188</v>
      </c>
      <c r="C160" s="24">
        <v>280</v>
      </c>
      <c r="D160" s="24">
        <v>-2.2000000000000002</v>
      </c>
      <c r="E160" s="30">
        <f t="shared" si="2"/>
        <v>6216</v>
      </c>
    </row>
    <row r="161" spans="2:5">
      <c r="B161" s="26" t="s">
        <v>189</v>
      </c>
      <c r="C161" s="24">
        <v>281</v>
      </c>
      <c r="D161" s="24">
        <v>-6.7</v>
      </c>
      <c r="E161" s="30">
        <f t="shared" si="2"/>
        <v>7502.7</v>
      </c>
    </row>
    <row r="162" spans="2:5">
      <c r="B162" s="26" t="s">
        <v>190</v>
      </c>
      <c r="C162" s="24">
        <v>281</v>
      </c>
      <c r="D162" s="24">
        <v>-3.5</v>
      </c>
      <c r="E162" s="30">
        <f t="shared" si="2"/>
        <v>6603.5</v>
      </c>
    </row>
    <row r="163" spans="2:5">
      <c r="B163" s="26" t="s">
        <v>191</v>
      </c>
      <c r="C163" s="24">
        <v>295</v>
      </c>
      <c r="D163" s="24">
        <v>-6.2</v>
      </c>
      <c r="E163" s="30">
        <f t="shared" si="2"/>
        <v>7729</v>
      </c>
    </row>
    <row r="164" spans="2:5">
      <c r="B164" s="26" t="s">
        <v>192</v>
      </c>
      <c r="C164" s="24">
        <v>277</v>
      </c>
      <c r="D164" s="24">
        <v>-4</v>
      </c>
      <c r="E164" s="30">
        <f t="shared" si="2"/>
        <v>6648</v>
      </c>
    </row>
    <row r="165" spans="2:5">
      <c r="B165" s="26" t="s">
        <v>193</v>
      </c>
      <c r="C165" s="24">
        <v>278</v>
      </c>
      <c r="D165" s="24">
        <v>-5.2</v>
      </c>
      <c r="E165" s="30">
        <f t="shared" si="2"/>
        <v>7005.5999999999995</v>
      </c>
    </row>
    <row r="166" spans="2:5">
      <c r="B166" s="29" t="s">
        <v>194</v>
      </c>
      <c r="C166" s="24"/>
      <c r="D166" s="24"/>
      <c r="E166" s="30">
        <f t="shared" si="2"/>
        <v>0</v>
      </c>
    </row>
    <row r="167" spans="2:5">
      <c r="B167" s="26" t="s">
        <v>195</v>
      </c>
      <c r="C167" s="28">
        <v>169</v>
      </c>
      <c r="D167" s="28">
        <v>0.6</v>
      </c>
      <c r="E167" s="30">
        <f t="shared" si="2"/>
        <v>3278.6</v>
      </c>
    </row>
    <row r="168" spans="2:5">
      <c r="B168" s="23" t="s">
        <v>196</v>
      </c>
      <c r="C168" s="28"/>
      <c r="D168" s="28"/>
      <c r="E168" s="30">
        <f t="shared" si="2"/>
        <v>0</v>
      </c>
    </row>
    <row r="169" spans="2:5">
      <c r="B169" s="26" t="s">
        <v>197</v>
      </c>
      <c r="C169" s="28">
        <v>258</v>
      </c>
      <c r="D169" s="28">
        <v>-3.2</v>
      </c>
      <c r="E169" s="30">
        <f t="shared" si="2"/>
        <v>5985.5999999999995</v>
      </c>
    </row>
    <row r="170" spans="2:5">
      <c r="B170" s="26" t="s">
        <v>198</v>
      </c>
      <c r="C170" s="28">
        <v>261</v>
      </c>
      <c r="D170" s="28">
        <v>-4.2</v>
      </c>
      <c r="E170" s="30">
        <f t="shared" si="2"/>
        <v>6316.2</v>
      </c>
    </row>
    <row r="171" spans="2:5">
      <c r="B171" s="26" t="s">
        <v>199</v>
      </c>
      <c r="C171" s="28">
        <v>233</v>
      </c>
      <c r="D171" s="28">
        <v>-3.2</v>
      </c>
      <c r="E171" s="30">
        <f t="shared" si="2"/>
        <v>5405.5999999999995</v>
      </c>
    </row>
    <row r="172" spans="2:5">
      <c r="B172" s="26" t="s">
        <v>200</v>
      </c>
      <c r="C172" s="28">
        <v>251</v>
      </c>
      <c r="D172" s="28">
        <v>-3.5</v>
      </c>
      <c r="E172" s="30">
        <f t="shared" si="2"/>
        <v>5898.5</v>
      </c>
    </row>
    <row r="173" spans="2:5">
      <c r="B173" s="26" t="s">
        <v>201</v>
      </c>
      <c r="C173" s="28">
        <v>240</v>
      </c>
      <c r="D173" s="28">
        <v>-3.1</v>
      </c>
      <c r="E173" s="30">
        <f t="shared" si="2"/>
        <v>5544</v>
      </c>
    </row>
    <row r="174" spans="2:5">
      <c r="B174" s="26" t="s">
        <v>202</v>
      </c>
      <c r="C174" s="28">
        <v>251</v>
      </c>
      <c r="D174" s="28">
        <v>-4</v>
      </c>
      <c r="E174" s="30">
        <f t="shared" si="2"/>
        <v>6024</v>
      </c>
    </row>
    <row r="175" spans="2:5">
      <c r="B175" s="26" t="s">
        <v>203</v>
      </c>
      <c r="C175" s="24">
        <v>237</v>
      </c>
      <c r="D175" s="24">
        <v>-2.6</v>
      </c>
      <c r="E175" s="30">
        <f t="shared" si="2"/>
        <v>5356.2000000000007</v>
      </c>
    </row>
    <row r="176" spans="2:5">
      <c r="B176" s="23" t="s">
        <v>204</v>
      </c>
      <c r="C176" s="28"/>
      <c r="D176" s="28"/>
      <c r="E176" s="30">
        <f t="shared" si="2"/>
        <v>0</v>
      </c>
    </row>
    <row r="177" spans="2:5">
      <c r="B177" s="26" t="s">
        <v>205</v>
      </c>
      <c r="C177" s="28">
        <v>231</v>
      </c>
      <c r="D177" s="28">
        <v>-8.3000000000000007</v>
      </c>
      <c r="E177" s="30">
        <f t="shared" si="2"/>
        <v>6537.3</v>
      </c>
    </row>
    <row r="178" spans="2:5">
      <c r="B178" s="26" t="s">
        <v>206</v>
      </c>
      <c r="C178" s="28">
        <v>227</v>
      </c>
      <c r="D178" s="28">
        <v>-7.3</v>
      </c>
      <c r="E178" s="30">
        <f t="shared" si="2"/>
        <v>6197.1</v>
      </c>
    </row>
    <row r="179" spans="2:5">
      <c r="B179" s="26" t="s">
        <v>207</v>
      </c>
      <c r="C179" s="28">
        <v>236</v>
      </c>
      <c r="D179" s="28">
        <v>-7.8</v>
      </c>
      <c r="E179" s="30">
        <f t="shared" si="2"/>
        <v>6560.8</v>
      </c>
    </row>
    <row r="180" spans="2:5">
      <c r="B180" s="26" t="s">
        <v>208</v>
      </c>
      <c r="C180" s="28">
        <v>235</v>
      </c>
      <c r="D180" s="28">
        <v>-7.7</v>
      </c>
      <c r="E180" s="30">
        <f t="shared" si="2"/>
        <v>6509.5</v>
      </c>
    </row>
    <row r="181" spans="2:5">
      <c r="B181" s="26" t="s">
        <v>209</v>
      </c>
      <c r="C181" s="28">
        <v>240</v>
      </c>
      <c r="D181" s="28">
        <v>-8.3000000000000007</v>
      </c>
      <c r="E181" s="30">
        <f t="shared" si="2"/>
        <v>6792</v>
      </c>
    </row>
    <row r="182" spans="2:5">
      <c r="B182" s="26" t="s">
        <v>210</v>
      </c>
      <c r="C182" s="28">
        <v>236</v>
      </c>
      <c r="D182" s="28">
        <v>-7.3</v>
      </c>
      <c r="E182" s="30">
        <f t="shared" si="2"/>
        <v>6442.8</v>
      </c>
    </row>
    <row r="183" spans="2:5">
      <c r="B183" s="26" t="s">
        <v>211</v>
      </c>
      <c r="C183" s="28">
        <v>235</v>
      </c>
      <c r="D183" s="28">
        <v>-8.1999999999999993</v>
      </c>
      <c r="E183" s="30">
        <f t="shared" si="2"/>
        <v>6627</v>
      </c>
    </row>
    <row r="184" spans="2:5">
      <c r="B184" s="26" t="s">
        <v>212</v>
      </c>
      <c r="C184" s="28">
        <v>241</v>
      </c>
      <c r="D184" s="28">
        <v>-9</v>
      </c>
      <c r="E184" s="30">
        <f t="shared" si="2"/>
        <v>6989</v>
      </c>
    </row>
    <row r="185" spans="2:5">
      <c r="B185" s="41" t="s">
        <v>213</v>
      </c>
      <c r="C185" s="45"/>
      <c r="D185" s="45"/>
      <c r="E185" s="30">
        <f t="shared" si="2"/>
        <v>0</v>
      </c>
    </row>
    <row r="186" spans="2:5">
      <c r="B186" s="41"/>
      <c r="C186" s="45"/>
      <c r="D186" s="45"/>
      <c r="E186" s="30">
        <f t="shared" si="2"/>
        <v>0</v>
      </c>
    </row>
    <row r="187" spans="2:5">
      <c r="B187" s="26" t="s">
        <v>214</v>
      </c>
      <c r="C187" s="28">
        <v>231</v>
      </c>
      <c r="D187" s="28">
        <v>-5.4</v>
      </c>
      <c r="E187" s="30">
        <f t="shared" si="2"/>
        <v>5867.4</v>
      </c>
    </row>
    <row r="188" spans="2:5">
      <c r="B188" s="26" t="s">
        <v>215</v>
      </c>
      <c r="C188" s="28">
        <v>239</v>
      </c>
      <c r="D188" s="28">
        <v>-5.8</v>
      </c>
      <c r="E188" s="30">
        <f t="shared" si="2"/>
        <v>6166.2</v>
      </c>
    </row>
    <row r="189" spans="2:5">
      <c r="B189" s="26" t="s">
        <v>216</v>
      </c>
      <c r="C189" s="28">
        <v>220</v>
      </c>
      <c r="D189" s="28">
        <v>-5.7</v>
      </c>
      <c r="E189" s="30">
        <f t="shared" si="2"/>
        <v>5654</v>
      </c>
    </row>
    <row r="190" spans="2:5">
      <c r="B190" s="23" t="s">
        <v>217</v>
      </c>
      <c r="C190" s="28"/>
      <c r="D190" s="28"/>
      <c r="E190" s="30">
        <f t="shared" si="2"/>
        <v>0</v>
      </c>
    </row>
    <row r="191" spans="2:5">
      <c r="B191" s="26" t="s">
        <v>218</v>
      </c>
      <c r="C191" s="28">
        <v>257</v>
      </c>
      <c r="D191" s="28">
        <v>-5.9</v>
      </c>
      <c r="E191" s="30">
        <f t="shared" si="2"/>
        <v>6656.2999999999993</v>
      </c>
    </row>
    <row r="192" spans="2:5">
      <c r="B192" s="26" t="s">
        <v>219</v>
      </c>
      <c r="C192" s="28">
        <v>306</v>
      </c>
      <c r="D192" s="28">
        <v>-9.1</v>
      </c>
      <c r="E192" s="30">
        <f t="shared" si="2"/>
        <v>8904.6</v>
      </c>
    </row>
    <row r="193" spans="2:5">
      <c r="B193" s="26" t="s">
        <v>220</v>
      </c>
      <c r="C193" s="28">
        <v>239</v>
      </c>
      <c r="D193" s="28">
        <v>-5.3</v>
      </c>
      <c r="E193" s="30">
        <f t="shared" si="2"/>
        <v>6046.7</v>
      </c>
    </row>
    <row r="194" spans="2:5">
      <c r="B194" s="26" t="s">
        <v>221</v>
      </c>
      <c r="C194" s="28">
        <v>286</v>
      </c>
      <c r="D194" s="28">
        <v>-8.6</v>
      </c>
      <c r="E194" s="30">
        <f t="shared" si="2"/>
        <v>8179.6</v>
      </c>
    </row>
    <row r="195" spans="2:5">
      <c r="B195" s="26" t="s">
        <v>222</v>
      </c>
      <c r="C195" s="28">
        <v>270</v>
      </c>
      <c r="D195" s="28">
        <v>-7.9</v>
      </c>
      <c r="E195" s="30">
        <f t="shared" si="2"/>
        <v>7533</v>
      </c>
    </row>
    <row r="196" spans="2:5">
      <c r="B196" s="26" t="s">
        <v>223</v>
      </c>
      <c r="C196" s="28">
        <v>245</v>
      </c>
      <c r="D196" s="28">
        <v>-5.8</v>
      </c>
      <c r="E196" s="30">
        <f t="shared" si="2"/>
        <v>6321</v>
      </c>
    </row>
    <row r="197" spans="2:5">
      <c r="B197" s="26" t="s">
        <v>224</v>
      </c>
      <c r="C197" s="28">
        <v>258</v>
      </c>
      <c r="D197" s="28">
        <v>-6.9</v>
      </c>
      <c r="E197" s="30">
        <f t="shared" ref="E197:E260" si="3">(20-D197)*C197</f>
        <v>6940.2</v>
      </c>
    </row>
    <row r="198" spans="2:5">
      <c r="B198" s="26" t="s">
        <v>225</v>
      </c>
      <c r="C198" s="28">
        <v>279</v>
      </c>
      <c r="D198" s="28">
        <v>-7.6</v>
      </c>
      <c r="E198" s="30">
        <f t="shared" si="3"/>
        <v>7700.4000000000005</v>
      </c>
    </row>
    <row r="199" spans="2:5">
      <c r="B199" s="26" t="s">
        <v>226</v>
      </c>
      <c r="C199" s="28">
        <v>272</v>
      </c>
      <c r="D199" s="28">
        <v>-6.6</v>
      </c>
      <c r="E199" s="30">
        <f t="shared" si="3"/>
        <v>7235.2000000000007</v>
      </c>
    </row>
    <row r="200" spans="2:5">
      <c r="B200" s="26" t="s">
        <v>227</v>
      </c>
      <c r="C200" s="28">
        <v>268</v>
      </c>
      <c r="D200" s="28">
        <v>-7.9</v>
      </c>
      <c r="E200" s="30">
        <f t="shared" si="3"/>
        <v>7477.2</v>
      </c>
    </row>
    <row r="201" spans="2:5">
      <c r="B201" s="26" t="s">
        <v>228</v>
      </c>
      <c r="C201" s="28">
        <v>261</v>
      </c>
      <c r="D201" s="28">
        <v>-6.4</v>
      </c>
      <c r="E201" s="30">
        <f t="shared" si="3"/>
        <v>6890.4</v>
      </c>
    </row>
    <row r="202" spans="2:5">
      <c r="B202" s="23" t="s">
        <v>229</v>
      </c>
      <c r="C202" s="28"/>
      <c r="D202" s="28"/>
      <c r="E202" s="30">
        <f t="shared" si="3"/>
        <v>0</v>
      </c>
    </row>
    <row r="203" spans="2:5">
      <c r="B203" s="26" t="s">
        <v>230</v>
      </c>
      <c r="C203" s="28">
        <v>222</v>
      </c>
      <c r="D203" s="28">
        <v>-3.9</v>
      </c>
      <c r="E203" s="30">
        <f t="shared" si="3"/>
        <v>5305.7999999999993</v>
      </c>
    </row>
    <row r="204" spans="2:5">
      <c r="B204" s="26" t="s">
        <v>231</v>
      </c>
      <c r="C204" s="28">
        <v>230</v>
      </c>
      <c r="D204" s="28">
        <v>-4.3</v>
      </c>
      <c r="E204" s="30">
        <f t="shared" si="3"/>
        <v>5589</v>
      </c>
    </row>
    <row r="205" spans="2:5">
      <c r="B205" s="23" t="s">
        <v>232</v>
      </c>
      <c r="C205" s="28">
        <v>228</v>
      </c>
      <c r="D205" s="28">
        <v>-4.7</v>
      </c>
      <c r="E205" s="30">
        <f t="shared" si="3"/>
        <v>5631.5999999999995</v>
      </c>
    </row>
    <row r="206" spans="2:5">
      <c r="B206" s="41" t="s">
        <v>233</v>
      </c>
      <c r="C206" s="45"/>
      <c r="D206" s="45"/>
      <c r="E206" s="30">
        <f t="shared" si="3"/>
        <v>0</v>
      </c>
    </row>
    <row r="207" spans="2:5">
      <c r="B207" s="41"/>
      <c r="C207" s="45"/>
      <c r="D207" s="45"/>
      <c r="E207" s="30">
        <f t="shared" si="3"/>
        <v>0</v>
      </c>
    </row>
    <row r="208" spans="2:5">
      <c r="B208" s="26" t="s">
        <v>234</v>
      </c>
      <c r="C208" s="28">
        <v>149</v>
      </c>
      <c r="D208" s="28">
        <v>2</v>
      </c>
      <c r="E208" s="30">
        <f t="shared" si="3"/>
        <v>2682</v>
      </c>
    </row>
    <row r="209" spans="2:5">
      <c r="B209" s="26" t="s">
        <v>235</v>
      </c>
      <c r="C209" s="28">
        <v>155</v>
      </c>
      <c r="D209" s="28">
        <v>3</v>
      </c>
      <c r="E209" s="30">
        <f t="shared" si="3"/>
        <v>2635</v>
      </c>
    </row>
    <row r="210" spans="2:5">
      <c r="B210" s="25" t="s">
        <v>236</v>
      </c>
      <c r="C210" s="28">
        <v>159</v>
      </c>
      <c r="D210" s="28">
        <v>1</v>
      </c>
      <c r="E210" s="30">
        <f t="shared" si="3"/>
        <v>3021</v>
      </c>
    </row>
    <row r="211" spans="2:5">
      <c r="B211" s="25" t="s">
        <v>237</v>
      </c>
      <c r="C211" s="28">
        <v>92</v>
      </c>
      <c r="D211" s="28">
        <v>6.4</v>
      </c>
      <c r="E211" s="30">
        <f t="shared" si="3"/>
        <v>1251.2</v>
      </c>
    </row>
    <row r="212" spans="2:5">
      <c r="B212" s="25" t="s">
        <v>238</v>
      </c>
      <c r="C212" s="28">
        <v>158</v>
      </c>
      <c r="D212" s="28">
        <v>1.1000000000000001</v>
      </c>
      <c r="E212" s="30">
        <f t="shared" si="3"/>
        <v>2986.2</v>
      </c>
    </row>
    <row r="213" spans="2:5">
      <c r="B213" s="29" t="s">
        <v>239</v>
      </c>
      <c r="C213" s="28"/>
      <c r="D213" s="28"/>
      <c r="E213" s="30">
        <f t="shared" si="3"/>
        <v>0</v>
      </c>
    </row>
    <row r="214" spans="2:5">
      <c r="B214" s="25" t="s">
        <v>240</v>
      </c>
      <c r="C214" s="28">
        <v>293</v>
      </c>
      <c r="D214" s="28">
        <v>-16.3</v>
      </c>
      <c r="E214" s="30">
        <f t="shared" si="3"/>
        <v>10635.9</v>
      </c>
    </row>
    <row r="215" spans="2:5">
      <c r="B215" s="25" t="s">
        <v>241</v>
      </c>
      <c r="C215" s="28">
        <v>237</v>
      </c>
      <c r="D215" s="28">
        <v>-7.6</v>
      </c>
      <c r="E215" s="30">
        <f t="shared" si="3"/>
        <v>6541.2000000000007</v>
      </c>
    </row>
    <row r="216" spans="2:5">
      <c r="B216" s="25" t="s">
        <v>242</v>
      </c>
      <c r="C216" s="28">
        <v>267</v>
      </c>
      <c r="D216" s="28">
        <v>-13.9</v>
      </c>
      <c r="E216" s="30">
        <f t="shared" si="3"/>
        <v>9051.2999999999993</v>
      </c>
    </row>
    <row r="217" spans="2:5">
      <c r="B217" s="25" t="s">
        <v>243</v>
      </c>
      <c r="C217" s="28">
        <v>239</v>
      </c>
      <c r="D217" s="28">
        <v>-7.6</v>
      </c>
      <c r="E217" s="30">
        <f t="shared" si="3"/>
        <v>6596.4000000000005</v>
      </c>
    </row>
    <row r="218" spans="2:5">
      <c r="B218" s="25" t="s">
        <v>244</v>
      </c>
      <c r="C218" s="28">
        <v>245</v>
      </c>
      <c r="D218" s="28">
        <v>-10.8</v>
      </c>
      <c r="E218" s="30">
        <f t="shared" si="3"/>
        <v>7546</v>
      </c>
    </row>
    <row r="219" spans="2:5">
      <c r="B219" s="25" t="s">
        <v>245</v>
      </c>
      <c r="C219" s="28">
        <v>262</v>
      </c>
      <c r="D219" s="28">
        <v>-13.7</v>
      </c>
      <c r="E219" s="30">
        <f t="shared" si="3"/>
        <v>8829.4000000000015</v>
      </c>
    </row>
    <row r="220" spans="2:5">
      <c r="B220" s="25" t="s">
        <v>246</v>
      </c>
      <c r="C220" s="28">
        <v>264</v>
      </c>
      <c r="D220" s="28">
        <v>-12.5</v>
      </c>
      <c r="E220" s="30">
        <f t="shared" si="3"/>
        <v>8580</v>
      </c>
    </row>
    <row r="221" spans="2:5">
      <c r="B221" s="25" t="s">
        <v>247</v>
      </c>
      <c r="C221" s="28">
        <v>266</v>
      </c>
      <c r="D221" s="28">
        <v>-11.5</v>
      </c>
      <c r="E221" s="30">
        <f t="shared" si="3"/>
        <v>8379</v>
      </c>
    </row>
    <row r="222" spans="2:5">
      <c r="B222" s="25" t="s">
        <v>248</v>
      </c>
      <c r="C222" s="28">
        <v>306</v>
      </c>
      <c r="D222" s="28">
        <v>-16.100000000000001</v>
      </c>
      <c r="E222" s="30">
        <f t="shared" si="3"/>
        <v>11046.6</v>
      </c>
    </row>
    <row r="223" spans="2:5">
      <c r="B223" s="25" t="s">
        <v>249</v>
      </c>
      <c r="C223" s="28">
        <v>365</v>
      </c>
      <c r="D223" s="28">
        <v>-11.4</v>
      </c>
      <c r="E223" s="30">
        <f t="shared" si="3"/>
        <v>11461</v>
      </c>
    </row>
    <row r="224" spans="2:5">
      <c r="B224" s="25" t="s">
        <v>250</v>
      </c>
      <c r="C224" s="28">
        <v>303</v>
      </c>
      <c r="D224" s="28">
        <v>-14.3</v>
      </c>
      <c r="E224" s="30">
        <f t="shared" si="3"/>
        <v>10392.9</v>
      </c>
    </row>
    <row r="225" spans="2:5">
      <c r="B225" s="25" t="s">
        <v>251</v>
      </c>
      <c r="C225" s="28">
        <v>245</v>
      </c>
      <c r="D225" s="28">
        <v>-9.6</v>
      </c>
      <c r="E225" s="30">
        <f t="shared" si="3"/>
        <v>7252</v>
      </c>
    </row>
    <row r="226" spans="2:5">
      <c r="B226" s="25" t="s">
        <v>252</v>
      </c>
      <c r="C226" s="28">
        <v>298</v>
      </c>
      <c r="D226" s="28">
        <v>-17.7</v>
      </c>
      <c r="E226" s="30">
        <f t="shared" si="3"/>
        <v>11234.6</v>
      </c>
    </row>
    <row r="227" spans="2:5">
      <c r="B227" s="25" t="s">
        <v>253</v>
      </c>
      <c r="C227" s="28">
        <v>285</v>
      </c>
      <c r="D227" s="28">
        <v>-13.9</v>
      </c>
      <c r="E227" s="30">
        <f t="shared" si="3"/>
        <v>9661.5</v>
      </c>
    </row>
    <row r="228" spans="2:5">
      <c r="B228" s="25" t="s">
        <v>254</v>
      </c>
      <c r="C228" s="28">
        <v>237</v>
      </c>
      <c r="D228" s="28">
        <v>-8.8000000000000007</v>
      </c>
      <c r="E228" s="30">
        <f t="shared" si="3"/>
        <v>6825.6</v>
      </c>
    </row>
    <row r="229" spans="2:5">
      <c r="B229" s="25" t="s">
        <v>255</v>
      </c>
      <c r="C229" s="28">
        <v>252</v>
      </c>
      <c r="D229" s="28">
        <v>-12.3</v>
      </c>
      <c r="E229" s="30">
        <f t="shared" si="3"/>
        <v>8139.5999999999995</v>
      </c>
    </row>
    <row r="230" spans="2:5">
      <c r="B230" s="25" t="s">
        <v>177</v>
      </c>
      <c r="C230" s="28">
        <v>240</v>
      </c>
      <c r="D230" s="28">
        <v>-7.4</v>
      </c>
      <c r="E230" s="30">
        <f t="shared" si="3"/>
        <v>6576</v>
      </c>
    </row>
    <row r="231" spans="2:5">
      <c r="B231" s="25" t="s">
        <v>256</v>
      </c>
      <c r="C231" s="28">
        <v>234</v>
      </c>
      <c r="D231" s="28">
        <v>-7.1</v>
      </c>
      <c r="E231" s="30">
        <f t="shared" si="3"/>
        <v>6341.4000000000005</v>
      </c>
    </row>
    <row r="232" spans="2:5">
      <c r="B232" s="25" t="s">
        <v>257</v>
      </c>
      <c r="C232" s="28">
        <v>225</v>
      </c>
      <c r="D232" s="28">
        <v>-8.8000000000000007</v>
      </c>
      <c r="E232" s="30">
        <f t="shared" si="3"/>
        <v>6480</v>
      </c>
    </row>
    <row r="233" spans="2:5">
      <c r="B233" s="25" t="s">
        <v>258</v>
      </c>
      <c r="C233" s="28">
        <v>264</v>
      </c>
      <c r="D233" s="28">
        <v>-13.6</v>
      </c>
      <c r="E233" s="30">
        <f t="shared" si="3"/>
        <v>8870.4</v>
      </c>
    </row>
    <row r="234" spans="2:5">
      <c r="B234" s="25" t="s">
        <v>259</v>
      </c>
      <c r="C234" s="28">
        <v>251</v>
      </c>
      <c r="D234" s="28">
        <v>-9.8000000000000007</v>
      </c>
      <c r="E234" s="30">
        <f t="shared" si="3"/>
        <v>7479.8</v>
      </c>
    </row>
    <row r="235" spans="2:5">
      <c r="B235" s="25" t="s">
        <v>260</v>
      </c>
      <c r="C235" s="28">
        <v>271</v>
      </c>
      <c r="D235" s="28">
        <v>-16.899999999999999</v>
      </c>
      <c r="E235" s="30">
        <f t="shared" si="3"/>
        <v>9999.9</v>
      </c>
    </row>
    <row r="236" spans="2:5">
      <c r="B236" s="25" t="s">
        <v>261</v>
      </c>
      <c r="C236" s="28">
        <v>279</v>
      </c>
      <c r="D236" s="28">
        <v>-12.9</v>
      </c>
      <c r="E236" s="30">
        <f t="shared" si="3"/>
        <v>9179.1</v>
      </c>
    </row>
    <row r="237" spans="2:5">
      <c r="B237" s="25" t="s">
        <v>262</v>
      </c>
      <c r="C237" s="28">
        <v>311</v>
      </c>
      <c r="D237" s="28">
        <v>-17.100000000000001</v>
      </c>
      <c r="E237" s="30">
        <f t="shared" si="3"/>
        <v>11538.1</v>
      </c>
    </row>
    <row r="238" spans="2:5">
      <c r="B238" s="25" t="s">
        <v>263</v>
      </c>
      <c r="C238" s="28">
        <v>365</v>
      </c>
      <c r="D238" s="28">
        <v>-14.7</v>
      </c>
      <c r="E238" s="30">
        <f t="shared" si="3"/>
        <v>12665.500000000002</v>
      </c>
    </row>
    <row r="239" spans="2:5">
      <c r="B239" s="29" t="s">
        <v>264</v>
      </c>
      <c r="C239" s="28"/>
      <c r="D239" s="28"/>
      <c r="E239" s="30">
        <f t="shared" si="3"/>
        <v>0</v>
      </c>
    </row>
    <row r="240" spans="2:5">
      <c r="B240" s="25" t="s">
        <v>265</v>
      </c>
      <c r="C240" s="28">
        <v>254</v>
      </c>
      <c r="D240" s="28">
        <v>-10.8</v>
      </c>
      <c r="E240" s="30">
        <f t="shared" si="3"/>
        <v>7823.2</v>
      </c>
    </row>
    <row r="241" spans="2:5">
      <c r="B241" s="29" t="s">
        <v>266</v>
      </c>
      <c r="C241" s="28"/>
      <c r="D241" s="28"/>
      <c r="E241" s="30">
        <f t="shared" si="3"/>
        <v>0</v>
      </c>
    </row>
    <row r="242" spans="2:5">
      <c r="B242" s="25" t="s">
        <v>267</v>
      </c>
      <c r="C242" s="28">
        <v>216</v>
      </c>
      <c r="D242" s="28">
        <v>-7.7</v>
      </c>
      <c r="E242" s="30">
        <f t="shared" si="3"/>
        <v>5983.2</v>
      </c>
    </row>
    <row r="243" spans="2:5">
      <c r="B243" s="29" t="s">
        <v>268</v>
      </c>
      <c r="C243" s="28"/>
      <c r="D243" s="28"/>
      <c r="E243" s="30">
        <f t="shared" si="3"/>
        <v>0</v>
      </c>
    </row>
    <row r="244" spans="2:5">
      <c r="B244" s="25" t="s">
        <v>269</v>
      </c>
      <c r="C244" s="28">
        <v>198</v>
      </c>
      <c r="D244" s="28">
        <v>-2.4</v>
      </c>
      <c r="E244" s="30">
        <f t="shared" si="3"/>
        <v>4435.2</v>
      </c>
    </row>
    <row r="245" spans="2:5">
      <c r="B245" s="46" t="s">
        <v>270</v>
      </c>
      <c r="C245" s="45"/>
      <c r="D245" s="45"/>
      <c r="E245" s="30">
        <f t="shared" si="3"/>
        <v>0</v>
      </c>
    </row>
    <row r="246" spans="2:5">
      <c r="B246" s="46"/>
      <c r="C246" s="45"/>
      <c r="D246" s="45"/>
      <c r="E246" s="30">
        <f t="shared" si="3"/>
        <v>0</v>
      </c>
    </row>
    <row r="247" spans="2:5">
      <c r="B247" s="25" t="s">
        <v>271</v>
      </c>
      <c r="C247" s="28">
        <v>202</v>
      </c>
      <c r="D247" s="28">
        <v>-3.4</v>
      </c>
      <c r="E247" s="30">
        <f t="shared" si="3"/>
        <v>4726.7999999999993</v>
      </c>
    </row>
    <row r="248" spans="2:5">
      <c r="B248" s="29" t="s">
        <v>272</v>
      </c>
      <c r="C248" s="28"/>
      <c r="D248" s="28"/>
      <c r="E248" s="30">
        <f t="shared" si="3"/>
        <v>0</v>
      </c>
    </row>
    <row r="249" spans="2:5">
      <c r="B249" s="25" t="s">
        <v>273</v>
      </c>
      <c r="C249" s="28">
        <v>228</v>
      </c>
      <c r="D249" s="28">
        <v>-2.9</v>
      </c>
      <c r="E249" s="30">
        <f t="shared" si="3"/>
        <v>5221.2</v>
      </c>
    </row>
    <row r="250" spans="2:5">
      <c r="B250" s="25" t="s">
        <v>274</v>
      </c>
      <c r="C250" s="28">
        <v>227</v>
      </c>
      <c r="D250" s="28">
        <v>-2.8</v>
      </c>
      <c r="E250" s="30">
        <f t="shared" si="3"/>
        <v>5175.6000000000004</v>
      </c>
    </row>
    <row r="251" spans="2:5">
      <c r="B251" s="25" t="s">
        <v>275</v>
      </c>
      <c r="C251" s="28">
        <v>220</v>
      </c>
      <c r="D251" s="28">
        <v>-1.8</v>
      </c>
      <c r="E251" s="30">
        <f t="shared" si="3"/>
        <v>4796</v>
      </c>
    </row>
    <row r="252" spans="2:5">
      <c r="B252" s="29" t="s">
        <v>276</v>
      </c>
      <c r="C252" s="28"/>
      <c r="D252" s="28"/>
      <c r="E252" s="30">
        <f t="shared" si="3"/>
        <v>0</v>
      </c>
    </row>
    <row r="253" spans="2:5">
      <c r="B253" s="25" t="s">
        <v>277</v>
      </c>
      <c r="C253" s="28">
        <v>289</v>
      </c>
      <c r="D253" s="28">
        <v>-19</v>
      </c>
      <c r="E253" s="30">
        <f t="shared" si="3"/>
        <v>11271</v>
      </c>
    </row>
    <row r="254" spans="2:5">
      <c r="B254" s="25" t="s">
        <v>278</v>
      </c>
      <c r="C254" s="28">
        <v>285</v>
      </c>
      <c r="D254" s="28">
        <v>-8.6999999999999993</v>
      </c>
      <c r="E254" s="30">
        <f t="shared" si="3"/>
        <v>8179.5</v>
      </c>
    </row>
    <row r="255" spans="2:5">
      <c r="B255" s="25" t="s">
        <v>279</v>
      </c>
      <c r="C255" s="28">
        <v>288</v>
      </c>
      <c r="D255" s="28">
        <v>-7.1</v>
      </c>
      <c r="E255" s="30">
        <f t="shared" si="3"/>
        <v>7804.8</v>
      </c>
    </row>
    <row r="256" spans="2:5">
      <c r="B256" s="25" t="s">
        <v>280</v>
      </c>
      <c r="C256" s="28">
        <v>286</v>
      </c>
      <c r="D256" s="28">
        <v>-17.2</v>
      </c>
      <c r="E256" s="30">
        <f t="shared" si="3"/>
        <v>10639.2</v>
      </c>
    </row>
    <row r="257" spans="2:5">
      <c r="B257" s="25" t="s">
        <v>281</v>
      </c>
      <c r="C257" s="28">
        <v>280</v>
      </c>
      <c r="D257" s="28">
        <v>-10.7</v>
      </c>
      <c r="E257" s="30">
        <f t="shared" si="3"/>
        <v>8596</v>
      </c>
    </row>
    <row r="258" spans="2:5">
      <c r="B258" s="25" t="s">
        <v>282</v>
      </c>
      <c r="C258" s="28">
        <v>274</v>
      </c>
      <c r="D258" s="28">
        <v>-19.3</v>
      </c>
      <c r="E258" s="30">
        <f t="shared" si="3"/>
        <v>10768.199999999999</v>
      </c>
    </row>
    <row r="259" spans="2:5">
      <c r="B259" s="25" t="s">
        <v>283</v>
      </c>
      <c r="C259" s="28">
        <v>286</v>
      </c>
      <c r="D259" s="28">
        <v>-19.899999999999999</v>
      </c>
      <c r="E259" s="30">
        <f t="shared" si="3"/>
        <v>11411.4</v>
      </c>
    </row>
    <row r="260" spans="2:5">
      <c r="B260" s="29" t="s">
        <v>284</v>
      </c>
      <c r="C260" s="28"/>
      <c r="D260" s="28"/>
      <c r="E260" s="30">
        <f t="shared" si="3"/>
        <v>0</v>
      </c>
    </row>
    <row r="261" spans="2:5">
      <c r="B261" s="25" t="s">
        <v>285</v>
      </c>
      <c r="C261" s="28">
        <v>220</v>
      </c>
      <c r="D261" s="28">
        <v>-5.0999999999999996</v>
      </c>
      <c r="E261" s="30">
        <f t="shared" ref="E261:E324" si="4">(20-D261)*C261</f>
        <v>5522</v>
      </c>
    </row>
    <row r="262" spans="2:5">
      <c r="B262" s="29" t="s">
        <v>286</v>
      </c>
      <c r="C262" s="28"/>
      <c r="D262" s="28"/>
      <c r="E262" s="30">
        <f t="shared" si="4"/>
        <v>0</v>
      </c>
    </row>
    <row r="263" spans="2:5">
      <c r="B263" s="25" t="s">
        <v>287</v>
      </c>
      <c r="C263" s="28">
        <v>209</v>
      </c>
      <c r="D263" s="28">
        <v>-4.5</v>
      </c>
      <c r="E263" s="30">
        <f t="shared" si="4"/>
        <v>5120.5</v>
      </c>
    </row>
    <row r="264" spans="2:5">
      <c r="B264" s="29" t="s">
        <v>288</v>
      </c>
      <c r="C264" s="28"/>
      <c r="D264" s="28"/>
      <c r="E264" s="30">
        <f t="shared" si="4"/>
        <v>0</v>
      </c>
    </row>
    <row r="265" spans="2:5">
      <c r="B265" s="25" t="s">
        <v>289</v>
      </c>
      <c r="C265" s="28">
        <v>216</v>
      </c>
      <c r="D265" s="28">
        <v>-3.1</v>
      </c>
      <c r="E265" s="30">
        <f t="shared" si="4"/>
        <v>4989.6000000000004</v>
      </c>
    </row>
    <row r="266" spans="2:5">
      <c r="B266" s="25" t="s">
        <v>290</v>
      </c>
      <c r="C266" s="28">
        <v>212</v>
      </c>
      <c r="D266" s="28">
        <v>-3.4</v>
      </c>
      <c r="E266" s="30">
        <f t="shared" si="4"/>
        <v>4960.7999999999993</v>
      </c>
    </row>
    <row r="267" spans="2:5">
      <c r="B267" s="25" t="s">
        <v>291</v>
      </c>
      <c r="C267" s="28">
        <v>214</v>
      </c>
      <c r="D267" s="28">
        <v>-3.1</v>
      </c>
      <c r="E267" s="30">
        <f t="shared" si="4"/>
        <v>4943.4000000000005</v>
      </c>
    </row>
    <row r="268" spans="2:5">
      <c r="B268" s="29" t="s">
        <v>292</v>
      </c>
      <c r="C268" s="28"/>
      <c r="D268" s="28"/>
      <c r="E268" s="30">
        <f t="shared" si="4"/>
        <v>0</v>
      </c>
    </row>
    <row r="269" spans="2:5">
      <c r="B269" s="25" t="s">
        <v>293</v>
      </c>
      <c r="C269" s="28">
        <v>294</v>
      </c>
      <c r="D269" s="28">
        <v>-0.7</v>
      </c>
      <c r="E269" s="30">
        <f t="shared" si="4"/>
        <v>6085.8</v>
      </c>
    </row>
    <row r="270" spans="2:5">
      <c r="B270" s="25" t="s">
        <v>294</v>
      </c>
      <c r="C270" s="28">
        <v>266</v>
      </c>
      <c r="D270" s="28">
        <v>-3.9</v>
      </c>
      <c r="E270" s="30">
        <f t="shared" si="4"/>
        <v>6357.4</v>
      </c>
    </row>
    <row r="271" spans="2:5">
      <c r="B271" s="25" t="s">
        <v>295</v>
      </c>
      <c r="C271" s="28">
        <v>276</v>
      </c>
      <c r="D271" s="28">
        <v>-5.2</v>
      </c>
      <c r="E271" s="30">
        <f t="shared" si="4"/>
        <v>6955.2</v>
      </c>
    </row>
    <row r="272" spans="2:5">
      <c r="B272" s="25" t="s">
        <v>296</v>
      </c>
      <c r="C272" s="28">
        <v>279</v>
      </c>
      <c r="D272" s="28">
        <v>-5</v>
      </c>
      <c r="E272" s="30">
        <f t="shared" si="4"/>
        <v>6975</v>
      </c>
    </row>
    <row r="273" spans="2:5">
      <c r="B273" s="25" t="s">
        <v>297</v>
      </c>
      <c r="C273" s="28">
        <v>281</v>
      </c>
      <c r="D273" s="28">
        <v>-5</v>
      </c>
      <c r="E273" s="30">
        <f t="shared" si="4"/>
        <v>7025</v>
      </c>
    </row>
    <row r="274" spans="2:5">
      <c r="B274" s="25" t="s">
        <v>298</v>
      </c>
      <c r="C274" s="28">
        <v>271</v>
      </c>
      <c r="D274" s="28">
        <v>-4.5</v>
      </c>
      <c r="E274" s="30">
        <f t="shared" si="4"/>
        <v>6639.5</v>
      </c>
    </row>
    <row r="275" spans="2:5">
      <c r="B275" s="25" t="s">
        <v>299</v>
      </c>
      <c r="C275" s="28">
        <v>275</v>
      </c>
      <c r="D275" s="28">
        <v>-3.2</v>
      </c>
      <c r="E275" s="30">
        <f t="shared" si="4"/>
        <v>6380</v>
      </c>
    </row>
    <row r="276" spans="2:5">
      <c r="B276" s="25" t="s">
        <v>300</v>
      </c>
      <c r="C276" s="28">
        <v>271</v>
      </c>
      <c r="D276" s="28">
        <v>-4.5999999999999996</v>
      </c>
      <c r="E276" s="30">
        <f t="shared" si="4"/>
        <v>6666.6</v>
      </c>
    </row>
    <row r="277" spans="2:5">
      <c r="B277" s="25" t="s">
        <v>301</v>
      </c>
      <c r="C277" s="28">
        <v>277</v>
      </c>
      <c r="D277" s="28">
        <v>-4.8</v>
      </c>
      <c r="E277" s="30">
        <f t="shared" si="4"/>
        <v>6869.6</v>
      </c>
    </row>
    <row r="278" spans="2:5">
      <c r="B278" s="25" t="s">
        <v>302</v>
      </c>
      <c r="C278" s="28">
        <v>298</v>
      </c>
      <c r="D278" s="28">
        <v>-2.8</v>
      </c>
      <c r="E278" s="30">
        <f t="shared" si="4"/>
        <v>6794.4000000000005</v>
      </c>
    </row>
    <row r="279" spans="2:5">
      <c r="B279" s="25" t="s">
        <v>303</v>
      </c>
      <c r="C279" s="28">
        <v>286</v>
      </c>
      <c r="D279" s="28">
        <v>-2</v>
      </c>
      <c r="E279" s="30">
        <f t="shared" si="4"/>
        <v>6292</v>
      </c>
    </row>
    <row r="280" spans="2:5">
      <c r="B280" s="25" t="s">
        <v>304</v>
      </c>
      <c r="C280" s="28">
        <v>312</v>
      </c>
      <c r="D280" s="28">
        <v>-2.5</v>
      </c>
      <c r="E280" s="30">
        <f t="shared" si="4"/>
        <v>7020</v>
      </c>
    </row>
    <row r="281" spans="2:5">
      <c r="B281" s="25" t="s">
        <v>305</v>
      </c>
      <c r="C281" s="28">
        <v>265</v>
      </c>
      <c r="D281" s="28">
        <v>-3.7</v>
      </c>
      <c r="E281" s="30">
        <f t="shared" si="4"/>
        <v>6280.5</v>
      </c>
    </row>
    <row r="282" spans="2:5">
      <c r="B282" s="25" t="s">
        <v>306</v>
      </c>
      <c r="C282" s="28">
        <v>340</v>
      </c>
      <c r="D282" s="28">
        <v>-4.5</v>
      </c>
      <c r="E282" s="30">
        <f t="shared" si="4"/>
        <v>8330</v>
      </c>
    </row>
    <row r="283" spans="2:5">
      <c r="B283" s="29" t="s">
        <v>307</v>
      </c>
      <c r="C283" s="28"/>
      <c r="D283" s="28"/>
      <c r="E283" s="30">
        <f t="shared" si="4"/>
        <v>0</v>
      </c>
    </row>
    <row r="284" spans="2:5">
      <c r="B284" s="25" t="s">
        <v>308</v>
      </c>
      <c r="C284" s="28">
        <v>216</v>
      </c>
      <c r="D284" s="28">
        <v>-4.7</v>
      </c>
      <c r="E284" s="30">
        <f t="shared" si="4"/>
        <v>5335.2</v>
      </c>
    </row>
    <row r="285" spans="2:5">
      <c r="B285" s="25" t="s">
        <v>309</v>
      </c>
      <c r="C285" s="28">
        <v>212</v>
      </c>
      <c r="D285" s="28">
        <v>-4</v>
      </c>
      <c r="E285" s="30">
        <f t="shared" si="4"/>
        <v>5088</v>
      </c>
    </row>
    <row r="286" spans="2:5">
      <c r="B286" s="25" t="s">
        <v>310</v>
      </c>
      <c r="C286" s="28">
        <v>215</v>
      </c>
      <c r="D286" s="28">
        <v>-4.0999999999999996</v>
      </c>
      <c r="E286" s="30">
        <f t="shared" si="4"/>
        <v>5181.5</v>
      </c>
    </row>
    <row r="287" spans="2:5">
      <c r="B287" s="29" t="s">
        <v>311</v>
      </c>
      <c r="C287" s="28"/>
      <c r="D287" s="28"/>
      <c r="E287" s="30">
        <f t="shared" si="4"/>
        <v>0</v>
      </c>
    </row>
    <row r="288" spans="2:5">
      <c r="B288" s="25" t="s">
        <v>312</v>
      </c>
      <c r="C288" s="28">
        <v>220</v>
      </c>
      <c r="D288" s="28">
        <v>-2.8</v>
      </c>
      <c r="E288" s="30">
        <f t="shared" si="4"/>
        <v>5016</v>
      </c>
    </row>
    <row r="289" spans="2:5">
      <c r="B289" s="25" t="s">
        <v>313</v>
      </c>
      <c r="C289" s="28">
        <v>221</v>
      </c>
      <c r="D289" s="28">
        <v>-2.2999999999999998</v>
      </c>
      <c r="E289" s="30">
        <f t="shared" si="4"/>
        <v>4928.3</v>
      </c>
    </row>
    <row r="290" spans="2:5">
      <c r="B290" s="29" t="s">
        <v>314</v>
      </c>
      <c r="C290" s="28"/>
      <c r="D290" s="28"/>
      <c r="E290" s="30">
        <f t="shared" si="4"/>
        <v>0</v>
      </c>
    </row>
    <row r="291" spans="2:5">
      <c r="B291" s="25" t="s">
        <v>315</v>
      </c>
      <c r="C291" s="28">
        <v>230</v>
      </c>
      <c r="D291" s="28">
        <v>-9</v>
      </c>
      <c r="E291" s="30">
        <f t="shared" si="4"/>
        <v>6670</v>
      </c>
    </row>
    <row r="292" spans="2:5">
      <c r="B292" s="25" t="s">
        <v>316</v>
      </c>
      <c r="C292" s="28">
        <v>231</v>
      </c>
      <c r="D292" s="28">
        <v>-8.1999999999999993</v>
      </c>
      <c r="E292" s="30">
        <f t="shared" si="4"/>
        <v>6514.2</v>
      </c>
    </row>
    <row r="293" spans="2:5">
      <c r="B293" s="25" t="s">
        <v>317</v>
      </c>
      <c r="C293" s="28">
        <v>218</v>
      </c>
      <c r="D293" s="28">
        <v>-8.9</v>
      </c>
      <c r="E293" s="30">
        <f t="shared" si="4"/>
        <v>6300.2</v>
      </c>
    </row>
    <row r="294" spans="2:5">
      <c r="B294" s="25" t="s">
        <v>318</v>
      </c>
      <c r="C294" s="28">
        <v>228</v>
      </c>
      <c r="D294" s="28">
        <v>-8.9</v>
      </c>
      <c r="E294" s="30">
        <f t="shared" si="4"/>
        <v>6589.2</v>
      </c>
    </row>
    <row r="295" spans="2:5">
      <c r="B295" s="25" t="s">
        <v>319</v>
      </c>
      <c r="C295" s="28">
        <v>224</v>
      </c>
      <c r="D295" s="28">
        <v>-9</v>
      </c>
      <c r="E295" s="30">
        <f t="shared" si="4"/>
        <v>6496</v>
      </c>
    </row>
    <row r="296" spans="2:5">
      <c r="B296" s="25" t="s">
        <v>320</v>
      </c>
      <c r="C296" s="28">
        <v>231</v>
      </c>
      <c r="D296" s="28">
        <v>-8.9</v>
      </c>
      <c r="E296" s="30">
        <f t="shared" si="4"/>
        <v>6675.9</v>
      </c>
    </row>
    <row r="297" spans="2:5">
      <c r="B297" s="25" t="s">
        <v>321</v>
      </c>
      <c r="C297" s="28">
        <v>230</v>
      </c>
      <c r="D297" s="28">
        <v>-8.6999999999999993</v>
      </c>
      <c r="E297" s="30">
        <f t="shared" si="4"/>
        <v>6601</v>
      </c>
    </row>
    <row r="298" spans="2:5">
      <c r="B298" s="25" t="s">
        <v>322</v>
      </c>
      <c r="C298" s="28">
        <v>229</v>
      </c>
      <c r="D298" s="28">
        <v>-8.9</v>
      </c>
      <c r="E298" s="30">
        <f t="shared" si="4"/>
        <v>6618.0999999999995</v>
      </c>
    </row>
    <row r="299" spans="2:5">
      <c r="B299" s="26" t="s">
        <v>323</v>
      </c>
      <c r="C299" s="24">
        <v>230</v>
      </c>
      <c r="D299" s="24">
        <v>-8.8000000000000007</v>
      </c>
      <c r="E299" s="30">
        <f t="shared" si="4"/>
        <v>6624</v>
      </c>
    </row>
    <row r="300" spans="2:5">
      <c r="B300" s="23" t="s">
        <v>324</v>
      </c>
      <c r="C300" s="24"/>
      <c r="D300" s="24"/>
      <c r="E300" s="30">
        <f t="shared" si="4"/>
        <v>0</v>
      </c>
    </row>
    <row r="301" spans="2:5">
      <c r="B301" s="26" t="s">
        <v>325</v>
      </c>
      <c r="C301" s="24">
        <v>225</v>
      </c>
      <c r="D301" s="24">
        <v>-8.6</v>
      </c>
      <c r="E301" s="30">
        <f t="shared" si="4"/>
        <v>6435</v>
      </c>
    </row>
    <row r="302" spans="2:5">
      <c r="B302" s="26" t="s">
        <v>326</v>
      </c>
      <c r="C302" s="24">
        <v>221</v>
      </c>
      <c r="D302" s="24">
        <v>-8.4</v>
      </c>
      <c r="E302" s="30">
        <f t="shared" si="4"/>
        <v>6276.4</v>
      </c>
    </row>
    <row r="303" spans="2:5">
      <c r="B303" s="26" t="s">
        <v>327</v>
      </c>
      <c r="C303" s="24">
        <v>234</v>
      </c>
      <c r="D303" s="24">
        <v>-8.8000000000000007</v>
      </c>
      <c r="E303" s="30">
        <f t="shared" si="4"/>
        <v>6739.2</v>
      </c>
    </row>
    <row r="304" spans="2:5">
      <c r="B304" s="26" t="s">
        <v>328</v>
      </c>
      <c r="C304" s="24">
        <v>217</v>
      </c>
      <c r="D304" s="24">
        <v>-8.6999999999999993</v>
      </c>
      <c r="E304" s="30">
        <f t="shared" si="4"/>
        <v>6227.9</v>
      </c>
    </row>
    <row r="305" spans="2:5">
      <c r="B305" s="23" t="s">
        <v>329</v>
      </c>
      <c r="C305" s="24"/>
      <c r="D305" s="24"/>
      <c r="E305" s="30">
        <f t="shared" si="4"/>
        <v>0</v>
      </c>
    </row>
    <row r="306" spans="2:5">
      <c r="B306" s="26" t="s">
        <v>330</v>
      </c>
      <c r="C306" s="24">
        <v>204</v>
      </c>
      <c r="D306" s="24">
        <v>-6.9</v>
      </c>
      <c r="E306" s="30">
        <f t="shared" si="4"/>
        <v>5487.5999999999995</v>
      </c>
    </row>
    <row r="307" spans="2:5">
      <c r="B307" s="26" t="s">
        <v>331</v>
      </c>
      <c r="C307" s="24">
        <v>202</v>
      </c>
      <c r="D307" s="24">
        <v>-6.3</v>
      </c>
      <c r="E307" s="30">
        <f t="shared" si="4"/>
        <v>5312.6</v>
      </c>
    </row>
    <row r="308" spans="2:5">
      <c r="B308" s="26" t="s">
        <v>332</v>
      </c>
      <c r="C308" s="24">
        <v>201</v>
      </c>
      <c r="D308" s="24">
        <v>-6.3</v>
      </c>
      <c r="E308" s="30">
        <f t="shared" si="4"/>
        <v>5286.3</v>
      </c>
    </row>
    <row r="309" spans="2:5">
      <c r="B309" s="23" t="s">
        <v>333</v>
      </c>
      <c r="C309" s="24"/>
      <c r="D309" s="24"/>
      <c r="E309" s="30">
        <f t="shared" si="4"/>
        <v>0</v>
      </c>
    </row>
    <row r="310" spans="2:5">
      <c r="B310" s="26" t="s">
        <v>334</v>
      </c>
      <c r="C310" s="24">
        <v>205</v>
      </c>
      <c r="D310" s="24">
        <v>-2.7</v>
      </c>
      <c r="E310" s="30">
        <f t="shared" si="4"/>
        <v>4653.5</v>
      </c>
    </row>
    <row r="311" spans="2:5">
      <c r="B311" s="23" t="s">
        <v>335</v>
      </c>
      <c r="C311" s="24"/>
      <c r="D311" s="24"/>
      <c r="E311" s="30">
        <f t="shared" si="4"/>
        <v>0</v>
      </c>
    </row>
    <row r="312" spans="2:5">
      <c r="B312" s="26" t="s">
        <v>336</v>
      </c>
      <c r="C312" s="24">
        <v>208</v>
      </c>
      <c r="D312" s="24">
        <v>-4.2</v>
      </c>
      <c r="E312" s="30">
        <f t="shared" si="4"/>
        <v>5033.5999999999995</v>
      </c>
    </row>
    <row r="313" spans="2:5">
      <c r="B313" s="26" t="s">
        <v>337</v>
      </c>
      <c r="C313" s="24">
        <v>207</v>
      </c>
      <c r="D313" s="24">
        <v>-4.5</v>
      </c>
      <c r="E313" s="30">
        <f t="shared" si="4"/>
        <v>5071.5</v>
      </c>
    </row>
    <row r="314" spans="2:5">
      <c r="B314" s="23" t="s">
        <v>338</v>
      </c>
      <c r="C314" s="24"/>
      <c r="D314" s="24"/>
      <c r="E314" s="30">
        <f t="shared" si="4"/>
        <v>0</v>
      </c>
    </row>
    <row r="315" spans="2:5">
      <c r="B315" s="26" t="s">
        <v>339</v>
      </c>
      <c r="C315" s="24">
        <v>254</v>
      </c>
      <c r="D315" s="24">
        <v>-6.8</v>
      </c>
      <c r="E315" s="30">
        <f t="shared" si="4"/>
        <v>6807.2</v>
      </c>
    </row>
    <row r="316" spans="2:5">
      <c r="B316" s="26" t="s">
        <v>340</v>
      </c>
      <c r="C316" s="24">
        <v>221</v>
      </c>
      <c r="D316" s="24">
        <v>-6.1</v>
      </c>
      <c r="E316" s="30">
        <f t="shared" si="4"/>
        <v>5768.1</v>
      </c>
    </row>
    <row r="317" spans="2:5">
      <c r="B317" s="26" t="s">
        <v>341</v>
      </c>
      <c r="C317" s="24">
        <v>229</v>
      </c>
      <c r="D317" s="24">
        <v>-5.9</v>
      </c>
      <c r="E317" s="30">
        <f t="shared" si="4"/>
        <v>5931.0999999999995</v>
      </c>
    </row>
    <row r="318" spans="2:5">
      <c r="B318" s="26" t="s">
        <v>342</v>
      </c>
      <c r="C318" s="24">
        <v>245</v>
      </c>
      <c r="D318" s="24">
        <v>-6.7</v>
      </c>
      <c r="E318" s="30">
        <f t="shared" si="4"/>
        <v>6541.5</v>
      </c>
    </row>
    <row r="319" spans="2:5">
      <c r="B319" s="23" t="s">
        <v>343</v>
      </c>
      <c r="C319" s="24"/>
      <c r="D319" s="24"/>
      <c r="E319" s="30">
        <f t="shared" si="4"/>
        <v>0</v>
      </c>
    </row>
    <row r="320" spans="2:5">
      <c r="B320" s="26" t="s">
        <v>344</v>
      </c>
      <c r="C320" s="24">
        <v>231</v>
      </c>
      <c r="D320" s="24">
        <v>-7.9</v>
      </c>
      <c r="E320" s="30">
        <f t="shared" si="4"/>
        <v>6444.9</v>
      </c>
    </row>
    <row r="321" spans="2:5">
      <c r="B321" s="26" t="s">
        <v>345</v>
      </c>
      <c r="C321" s="24">
        <v>203</v>
      </c>
      <c r="D321" s="24">
        <v>-8.1</v>
      </c>
      <c r="E321" s="30">
        <f t="shared" si="4"/>
        <v>5704.3</v>
      </c>
    </row>
    <row r="322" spans="2:5">
      <c r="B322" s="26" t="s">
        <v>346</v>
      </c>
      <c r="C322" s="24">
        <v>202</v>
      </c>
      <c r="D322" s="24">
        <v>-6.6</v>
      </c>
      <c r="E322" s="30">
        <f t="shared" si="4"/>
        <v>5373.2000000000007</v>
      </c>
    </row>
    <row r="323" spans="2:5">
      <c r="B323" s="26" t="s">
        <v>347</v>
      </c>
      <c r="C323" s="24">
        <v>208</v>
      </c>
      <c r="D323" s="24">
        <v>-4.2</v>
      </c>
      <c r="E323" s="30">
        <f t="shared" si="4"/>
        <v>5033.5999999999995</v>
      </c>
    </row>
    <row r="324" spans="2:5">
      <c r="B324" s="26" t="s">
        <v>348</v>
      </c>
      <c r="C324" s="24">
        <v>196</v>
      </c>
      <c r="D324" s="24">
        <v>-3.9</v>
      </c>
      <c r="E324" s="30">
        <f t="shared" si="4"/>
        <v>4684.3999999999996</v>
      </c>
    </row>
    <row r="325" spans="2:5">
      <c r="B325" s="26" t="s">
        <v>349</v>
      </c>
      <c r="C325" s="24">
        <v>205</v>
      </c>
      <c r="D325" s="24">
        <v>-8.5</v>
      </c>
      <c r="E325" s="30">
        <f t="shared" ref="E325:E388" si="5">(20-D325)*C325</f>
        <v>5842.5</v>
      </c>
    </row>
    <row r="326" spans="2:5">
      <c r="B326" s="26" t="s">
        <v>350</v>
      </c>
      <c r="C326" s="24">
        <v>201</v>
      </c>
      <c r="D326" s="24">
        <v>-8.8000000000000007</v>
      </c>
      <c r="E326" s="30">
        <f t="shared" si="5"/>
        <v>5788.8</v>
      </c>
    </row>
    <row r="327" spans="2:5">
      <c r="B327" s="26" t="s">
        <v>351</v>
      </c>
      <c r="C327" s="24">
        <v>217</v>
      </c>
      <c r="D327" s="24">
        <v>-10</v>
      </c>
      <c r="E327" s="30">
        <f t="shared" si="5"/>
        <v>6510</v>
      </c>
    </row>
    <row r="328" spans="2:5">
      <c r="B328" s="26" t="s">
        <v>352</v>
      </c>
      <c r="C328" s="24">
        <v>209</v>
      </c>
      <c r="D328" s="24">
        <v>-4.0999999999999996</v>
      </c>
      <c r="E328" s="30">
        <f t="shared" si="5"/>
        <v>5036.9000000000005</v>
      </c>
    </row>
    <row r="329" spans="2:5">
      <c r="B329" s="26" t="s">
        <v>353</v>
      </c>
      <c r="C329" s="24">
        <v>225</v>
      </c>
      <c r="D329" s="24">
        <v>-9.3000000000000007</v>
      </c>
      <c r="E329" s="30">
        <f t="shared" si="5"/>
        <v>6592.5</v>
      </c>
    </row>
    <row r="330" spans="2:5">
      <c r="B330" s="26" t="s">
        <v>354</v>
      </c>
      <c r="C330" s="24">
        <v>198</v>
      </c>
      <c r="D330" s="24">
        <v>-4.5</v>
      </c>
      <c r="E330" s="30">
        <f t="shared" si="5"/>
        <v>4851</v>
      </c>
    </row>
    <row r="331" spans="2:5">
      <c r="B331" s="26" t="s">
        <v>355</v>
      </c>
      <c r="C331" s="24">
        <v>192</v>
      </c>
      <c r="D331" s="24">
        <v>-2.9</v>
      </c>
      <c r="E331" s="30">
        <f t="shared" si="5"/>
        <v>4396.7999999999993</v>
      </c>
    </row>
    <row r="332" spans="2:5">
      <c r="B332" s="26" t="s">
        <v>356</v>
      </c>
      <c r="C332" s="24">
        <v>205</v>
      </c>
      <c r="D332" s="24">
        <v>-1.6</v>
      </c>
      <c r="E332" s="30">
        <f t="shared" si="5"/>
        <v>4428</v>
      </c>
    </row>
    <row r="333" spans="2:5">
      <c r="B333" s="26" t="s">
        <v>357</v>
      </c>
      <c r="C333" s="24">
        <v>219</v>
      </c>
      <c r="D333" s="24">
        <v>-3.1</v>
      </c>
      <c r="E333" s="30">
        <f t="shared" si="5"/>
        <v>5058.9000000000005</v>
      </c>
    </row>
    <row r="334" spans="2:5">
      <c r="B334" s="26" t="s">
        <v>358</v>
      </c>
      <c r="C334" s="24">
        <v>245</v>
      </c>
      <c r="D334" s="24">
        <v>-3.8</v>
      </c>
      <c r="E334" s="30">
        <f t="shared" si="5"/>
        <v>5831</v>
      </c>
    </row>
    <row r="335" spans="2:5">
      <c r="B335" s="26" t="s">
        <v>359</v>
      </c>
      <c r="C335" s="24">
        <v>211</v>
      </c>
      <c r="D335" s="24">
        <v>-8.6</v>
      </c>
      <c r="E335" s="30">
        <f t="shared" si="5"/>
        <v>6034.6</v>
      </c>
    </row>
    <row r="336" spans="2:5">
      <c r="B336" s="23" t="s">
        <v>360</v>
      </c>
      <c r="C336" s="24"/>
      <c r="D336" s="24"/>
      <c r="E336" s="30">
        <f t="shared" si="5"/>
        <v>0</v>
      </c>
    </row>
    <row r="337" spans="2:5">
      <c r="B337" s="26" t="s">
        <v>361</v>
      </c>
      <c r="C337" s="24">
        <v>212</v>
      </c>
      <c r="D337" s="24">
        <v>-1.9</v>
      </c>
      <c r="E337" s="30">
        <f t="shared" si="5"/>
        <v>4642.7999999999993</v>
      </c>
    </row>
    <row r="338" spans="2:5">
      <c r="B338" s="26" t="s">
        <v>362</v>
      </c>
      <c r="C338" s="24">
        <v>212</v>
      </c>
      <c r="D338" s="24">
        <v>-1.6</v>
      </c>
      <c r="E338" s="30">
        <f t="shared" si="5"/>
        <v>4579.2000000000007</v>
      </c>
    </row>
    <row r="339" spans="2:5">
      <c r="B339" s="23" t="s">
        <v>363</v>
      </c>
      <c r="C339" s="24"/>
      <c r="D339" s="24"/>
      <c r="E339" s="30">
        <f t="shared" si="5"/>
        <v>0</v>
      </c>
    </row>
    <row r="340" spans="2:5">
      <c r="B340" s="26" t="s">
        <v>364</v>
      </c>
      <c r="C340" s="24">
        <v>184</v>
      </c>
      <c r="D340" s="24">
        <v>-2.1</v>
      </c>
      <c r="E340" s="30">
        <f t="shared" si="5"/>
        <v>4066.4</v>
      </c>
    </row>
    <row r="341" spans="2:5">
      <c r="B341" s="44" t="s">
        <v>365</v>
      </c>
      <c r="C341" s="40">
        <v>171</v>
      </c>
      <c r="D341" s="40">
        <v>-0.6</v>
      </c>
      <c r="E341" s="30">
        <f t="shared" si="5"/>
        <v>3522.6000000000004</v>
      </c>
    </row>
    <row r="342" spans="2:5">
      <c r="B342" s="44"/>
      <c r="C342" s="40"/>
      <c r="D342" s="40"/>
      <c r="E342" s="30">
        <f t="shared" si="5"/>
        <v>0</v>
      </c>
    </row>
    <row r="343" spans="2:5">
      <c r="B343" s="26" t="s">
        <v>366</v>
      </c>
      <c r="C343" s="24">
        <v>167</v>
      </c>
      <c r="D343" s="24">
        <v>-0.4</v>
      </c>
      <c r="E343" s="30">
        <f t="shared" si="5"/>
        <v>3406.7999999999997</v>
      </c>
    </row>
    <row r="344" spans="2:5">
      <c r="B344" s="41" t="s">
        <v>367</v>
      </c>
      <c r="C344" s="40"/>
      <c r="D344" s="40"/>
      <c r="E344" s="30">
        <f t="shared" si="5"/>
        <v>0</v>
      </c>
    </row>
    <row r="345" spans="2:5">
      <c r="B345" s="41"/>
      <c r="C345" s="40"/>
      <c r="D345" s="40"/>
      <c r="E345" s="30">
        <f t="shared" si="5"/>
        <v>0</v>
      </c>
    </row>
    <row r="346" spans="2:5">
      <c r="B346" s="26" t="s">
        <v>368</v>
      </c>
      <c r="C346" s="24">
        <v>208</v>
      </c>
      <c r="D346" s="24">
        <v>-3.5</v>
      </c>
      <c r="E346" s="30">
        <f t="shared" si="5"/>
        <v>4888</v>
      </c>
    </row>
    <row r="347" spans="2:5">
      <c r="B347" s="23" t="s">
        <v>369</v>
      </c>
      <c r="C347" s="24"/>
      <c r="D347" s="24"/>
      <c r="E347" s="30">
        <f t="shared" si="5"/>
        <v>0</v>
      </c>
    </row>
    <row r="348" spans="2:5">
      <c r="B348" s="26" t="s">
        <v>370</v>
      </c>
      <c r="C348" s="24">
        <v>203</v>
      </c>
      <c r="D348" s="24">
        <v>-5.2</v>
      </c>
      <c r="E348" s="30">
        <f t="shared" si="5"/>
        <v>5115.5999999999995</v>
      </c>
    </row>
    <row r="349" spans="2:5">
      <c r="B349" s="23" t="s">
        <v>371</v>
      </c>
      <c r="C349" s="24"/>
      <c r="D349" s="24"/>
      <c r="E349" s="30">
        <f t="shared" si="5"/>
        <v>0</v>
      </c>
    </row>
    <row r="350" spans="2:5">
      <c r="B350" s="26" t="s">
        <v>372</v>
      </c>
      <c r="C350" s="24">
        <v>236</v>
      </c>
      <c r="D350" s="24">
        <v>-6.8</v>
      </c>
      <c r="E350" s="30">
        <f t="shared" si="5"/>
        <v>6324.8</v>
      </c>
    </row>
    <row r="351" spans="2:5">
      <c r="B351" s="26" t="s">
        <v>373</v>
      </c>
      <c r="C351" s="24">
        <v>230</v>
      </c>
      <c r="D351" s="24">
        <v>-6</v>
      </c>
      <c r="E351" s="30">
        <f t="shared" si="5"/>
        <v>5980</v>
      </c>
    </row>
    <row r="352" spans="2:5">
      <c r="B352" s="26" t="s">
        <v>374</v>
      </c>
      <c r="C352" s="24">
        <v>245</v>
      </c>
      <c r="D352" s="24">
        <v>-7.4</v>
      </c>
      <c r="E352" s="30">
        <f t="shared" si="5"/>
        <v>6713</v>
      </c>
    </row>
    <row r="353" spans="2:5">
      <c r="B353" s="26" t="s">
        <v>375</v>
      </c>
      <c r="C353" s="24">
        <v>222</v>
      </c>
      <c r="D353" s="24">
        <v>-6.9</v>
      </c>
      <c r="E353" s="30">
        <f t="shared" si="5"/>
        <v>5971.7999999999993</v>
      </c>
    </row>
    <row r="354" spans="2:5">
      <c r="B354" s="26" t="s">
        <v>376</v>
      </c>
      <c r="C354" s="24">
        <v>226</v>
      </c>
      <c r="D354" s="24">
        <v>-7.7</v>
      </c>
      <c r="E354" s="30">
        <f t="shared" si="5"/>
        <v>6260.2</v>
      </c>
    </row>
    <row r="355" spans="2:5">
      <c r="B355" s="26" t="s">
        <v>377</v>
      </c>
      <c r="C355" s="24">
        <v>235</v>
      </c>
      <c r="D355" s="24">
        <v>-6.4</v>
      </c>
      <c r="E355" s="30">
        <f t="shared" si="5"/>
        <v>6204</v>
      </c>
    </row>
    <row r="356" spans="2:5">
      <c r="B356" s="23" t="s">
        <v>378</v>
      </c>
      <c r="C356" s="24"/>
      <c r="D356" s="24"/>
      <c r="E356" s="30">
        <f t="shared" si="5"/>
        <v>0</v>
      </c>
    </row>
    <row r="357" spans="2:5">
      <c r="B357" s="26" t="s">
        <v>379</v>
      </c>
      <c r="C357" s="24">
        <v>191</v>
      </c>
      <c r="D357" s="24">
        <v>-5.2</v>
      </c>
      <c r="E357" s="30">
        <f t="shared" si="5"/>
        <v>4813.2</v>
      </c>
    </row>
    <row r="358" spans="2:5">
      <c r="B358" s="26" t="s">
        <v>380</v>
      </c>
      <c r="C358" s="24">
        <v>199</v>
      </c>
      <c r="D358" s="24">
        <v>-4.2</v>
      </c>
      <c r="E358" s="30">
        <f t="shared" si="5"/>
        <v>4815.8</v>
      </c>
    </row>
    <row r="359" spans="2:5">
      <c r="B359" s="26" t="s">
        <v>381</v>
      </c>
      <c r="C359" s="24">
        <v>196</v>
      </c>
      <c r="D359" s="24">
        <v>-4.3</v>
      </c>
      <c r="E359" s="30">
        <f t="shared" si="5"/>
        <v>4762.8</v>
      </c>
    </row>
    <row r="360" spans="2:5">
      <c r="B360" s="23" t="s">
        <v>382</v>
      </c>
      <c r="C360" s="24"/>
      <c r="D360" s="24"/>
      <c r="E360" s="30">
        <f t="shared" si="5"/>
        <v>0</v>
      </c>
    </row>
    <row r="361" spans="2:5">
      <c r="B361" s="26" t="s">
        <v>383</v>
      </c>
      <c r="C361" s="24">
        <v>240</v>
      </c>
      <c r="D361" s="24">
        <v>-6.2</v>
      </c>
      <c r="E361" s="30">
        <f t="shared" si="5"/>
        <v>6288</v>
      </c>
    </row>
    <row r="362" spans="2:5">
      <c r="B362" s="26" t="s">
        <v>384</v>
      </c>
      <c r="C362" s="24">
        <v>231</v>
      </c>
      <c r="D362" s="24">
        <v>-4</v>
      </c>
      <c r="E362" s="30">
        <f t="shared" si="5"/>
        <v>5544</v>
      </c>
    </row>
    <row r="363" spans="2:5">
      <c r="B363" s="26" t="s">
        <v>385</v>
      </c>
      <c r="C363" s="24">
        <v>246</v>
      </c>
      <c r="D363" s="24">
        <v>-9.1999999999999993</v>
      </c>
      <c r="E363" s="30">
        <f t="shared" si="5"/>
        <v>7183.2</v>
      </c>
    </row>
    <row r="364" spans="2:5">
      <c r="B364" s="26" t="s">
        <v>386</v>
      </c>
      <c r="C364" s="24">
        <v>232</v>
      </c>
      <c r="D364" s="24">
        <v>-2.7</v>
      </c>
      <c r="E364" s="30">
        <f t="shared" si="5"/>
        <v>5266.4</v>
      </c>
    </row>
    <row r="365" spans="2:5">
      <c r="B365" s="26" t="s">
        <v>387</v>
      </c>
      <c r="C365" s="24">
        <v>227</v>
      </c>
      <c r="D365" s="24">
        <v>-0.2</v>
      </c>
      <c r="E365" s="30">
        <f t="shared" si="5"/>
        <v>4585.3999999999996</v>
      </c>
    </row>
    <row r="366" spans="2:5">
      <c r="B366" s="26" t="s">
        <v>388</v>
      </c>
      <c r="C366" s="24">
        <v>241</v>
      </c>
      <c r="D366" s="24">
        <v>-4.2</v>
      </c>
      <c r="E366" s="30">
        <f t="shared" si="5"/>
        <v>5832.2</v>
      </c>
    </row>
    <row r="367" spans="2:5">
      <c r="B367" s="26" t="s">
        <v>389</v>
      </c>
      <c r="C367" s="24">
        <v>218</v>
      </c>
      <c r="D367" s="24">
        <v>-1.8</v>
      </c>
      <c r="E367" s="30">
        <f t="shared" si="5"/>
        <v>4752.4000000000005</v>
      </c>
    </row>
    <row r="368" spans="2:5">
      <c r="B368" s="26" t="s">
        <v>390</v>
      </c>
      <c r="C368" s="24">
        <v>260</v>
      </c>
      <c r="D368" s="24">
        <v>-7.2</v>
      </c>
      <c r="E368" s="30">
        <f t="shared" si="5"/>
        <v>7072</v>
      </c>
    </row>
    <row r="369" spans="2:5">
      <c r="B369" s="26" t="s">
        <v>391</v>
      </c>
      <c r="C369" s="24">
        <v>266</v>
      </c>
      <c r="D369" s="24">
        <v>-7.3</v>
      </c>
      <c r="E369" s="30">
        <f t="shared" si="5"/>
        <v>7261.8</v>
      </c>
    </row>
    <row r="370" spans="2:5">
      <c r="B370" s="26" t="s">
        <v>392</v>
      </c>
      <c r="C370" s="24">
        <v>255</v>
      </c>
      <c r="D370" s="24">
        <v>-8.1999999999999993</v>
      </c>
      <c r="E370" s="30">
        <f t="shared" si="5"/>
        <v>7191</v>
      </c>
    </row>
    <row r="371" spans="2:5">
      <c r="B371" s="26" t="s">
        <v>393</v>
      </c>
      <c r="C371" s="24">
        <v>249</v>
      </c>
      <c r="D371" s="24">
        <v>-5.5</v>
      </c>
      <c r="E371" s="30">
        <f t="shared" si="5"/>
        <v>6349.5</v>
      </c>
    </row>
    <row r="372" spans="2:5">
      <c r="B372" s="26" t="s">
        <v>394</v>
      </c>
      <c r="C372" s="24">
        <v>255</v>
      </c>
      <c r="D372" s="24">
        <v>-8.9</v>
      </c>
      <c r="E372" s="30">
        <f t="shared" si="5"/>
        <v>7369.5</v>
      </c>
    </row>
    <row r="373" spans="2:5">
      <c r="B373" s="26" t="s">
        <v>395</v>
      </c>
      <c r="C373" s="24">
        <v>220</v>
      </c>
      <c r="D373" s="24">
        <v>-2.2999999999999998</v>
      </c>
      <c r="E373" s="30">
        <f t="shared" si="5"/>
        <v>4906</v>
      </c>
    </row>
    <row r="374" spans="2:5">
      <c r="B374" s="26" t="s">
        <v>396</v>
      </c>
      <c r="C374" s="24">
        <v>228</v>
      </c>
      <c r="D374" s="24">
        <v>0.1</v>
      </c>
      <c r="E374" s="30">
        <f t="shared" si="5"/>
        <v>4537.2</v>
      </c>
    </row>
    <row r="375" spans="2:5">
      <c r="B375" s="26" t="s">
        <v>397</v>
      </c>
      <c r="C375" s="24">
        <v>230</v>
      </c>
      <c r="D375" s="24">
        <v>-4.3</v>
      </c>
      <c r="E375" s="30">
        <f t="shared" si="5"/>
        <v>5589</v>
      </c>
    </row>
    <row r="376" spans="2:5">
      <c r="B376" s="42" t="s">
        <v>398</v>
      </c>
      <c r="C376" s="24"/>
      <c r="D376" s="24"/>
      <c r="E376" s="30">
        <f t="shared" si="5"/>
        <v>0</v>
      </c>
    </row>
    <row r="377" spans="2:5">
      <c r="B377" s="42"/>
      <c r="C377" s="24"/>
      <c r="D377" s="24"/>
      <c r="E377" s="30">
        <f t="shared" si="5"/>
        <v>0</v>
      </c>
    </row>
    <row r="378" spans="2:5">
      <c r="B378" s="26" t="s">
        <v>399</v>
      </c>
      <c r="C378" s="24">
        <v>174</v>
      </c>
      <c r="D378" s="24">
        <v>0.4</v>
      </c>
      <c r="E378" s="30">
        <f t="shared" si="5"/>
        <v>3410.4</v>
      </c>
    </row>
    <row r="379" spans="2:5">
      <c r="B379" s="23" t="s">
        <v>400</v>
      </c>
      <c r="C379" s="24"/>
      <c r="D379" s="24"/>
      <c r="E379" s="30">
        <f t="shared" si="5"/>
        <v>0</v>
      </c>
    </row>
    <row r="380" spans="2:5">
      <c r="B380" s="26" t="s">
        <v>401</v>
      </c>
      <c r="C380" s="24">
        <v>217</v>
      </c>
      <c r="D380" s="24">
        <v>-2.8</v>
      </c>
      <c r="E380" s="30">
        <f t="shared" si="5"/>
        <v>4947.6000000000004</v>
      </c>
    </row>
    <row r="381" spans="2:5">
      <c r="B381" s="26" t="s">
        <v>402</v>
      </c>
      <c r="C381" s="24">
        <v>215</v>
      </c>
      <c r="D381" s="24">
        <v>-2.4</v>
      </c>
      <c r="E381" s="30">
        <f t="shared" si="5"/>
        <v>4816</v>
      </c>
    </row>
    <row r="382" spans="2:5">
      <c r="B382" s="23" t="s">
        <v>403</v>
      </c>
      <c r="C382" s="24"/>
      <c r="D382" s="24"/>
      <c r="E382" s="30">
        <f t="shared" si="5"/>
        <v>0</v>
      </c>
    </row>
    <row r="383" spans="2:5">
      <c r="B383" s="26" t="s">
        <v>404</v>
      </c>
      <c r="C383" s="24">
        <v>163</v>
      </c>
      <c r="D383" s="24">
        <v>0.1</v>
      </c>
      <c r="E383" s="30">
        <f t="shared" si="5"/>
        <v>3243.7</v>
      </c>
    </row>
    <row r="384" spans="2:5">
      <c r="B384" s="26" t="s">
        <v>405</v>
      </c>
      <c r="C384" s="24">
        <v>179</v>
      </c>
      <c r="D384" s="24">
        <v>0.4</v>
      </c>
      <c r="E384" s="30">
        <f t="shared" si="5"/>
        <v>3508.4</v>
      </c>
    </row>
    <row r="385" spans="2:5">
      <c r="B385" s="26" t="s">
        <v>406</v>
      </c>
      <c r="C385" s="24">
        <v>168</v>
      </c>
      <c r="D385" s="24">
        <v>0.1</v>
      </c>
      <c r="E385" s="30">
        <f t="shared" si="5"/>
        <v>3343.2</v>
      </c>
    </row>
    <row r="386" spans="2:5">
      <c r="B386" s="26" t="s">
        <v>407</v>
      </c>
      <c r="C386" s="24">
        <v>175</v>
      </c>
      <c r="D386" s="24">
        <v>0.2</v>
      </c>
      <c r="E386" s="30">
        <f t="shared" si="5"/>
        <v>3465</v>
      </c>
    </row>
    <row r="387" spans="2:5">
      <c r="B387" s="26" t="s">
        <v>408</v>
      </c>
      <c r="C387" s="24">
        <v>168</v>
      </c>
      <c r="D387" s="24">
        <v>0.9</v>
      </c>
      <c r="E387" s="30">
        <f t="shared" si="5"/>
        <v>3208.8</v>
      </c>
    </row>
    <row r="388" spans="2:5">
      <c r="B388" s="23" t="s">
        <v>409</v>
      </c>
      <c r="C388" s="24"/>
      <c r="D388" s="24"/>
      <c r="E388" s="30">
        <f t="shared" si="5"/>
        <v>0</v>
      </c>
    </row>
    <row r="389" spans="2:5">
      <c r="B389" s="26" t="s">
        <v>410</v>
      </c>
      <c r="C389" s="24">
        <v>201</v>
      </c>
      <c r="D389" s="24">
        <v>-3.7</v>
      </c>
      <c r="E389" s="30">
        <f t="shared" ref="E389:E452" si="6">(20-D389)*C389</f>
        <v>4763.7</v>
      </c>
    </row>
    <row r="390" spans="2:5">
      <c r="B390" s="43" t="s">
        <v>411</v>
      </c>
      <c r="C390" s="40"/>
      <c r="D390" s="40"/>
      <c r="E390" s="30">
        <f t="shared" si="6"/>
        <v>0</v>
      </c>
    </row>
    <row r="391" spans="2:5">
      <c r="B391" s="43"/>
      <c r="C391" s="40"/>
      <c r="D391" s="40"/>
      <c r="E391" s="30">
        <f t="shared" si="6"/>
        <v>0</v>
      </c>
    </row>
    <row r="392" spans="2:5">
      <c r="B392" s="26" t="s">
        <v>412</v>
      </c>
      <c r="C392" s="24">
        <v>221</v>
      </c>
      <c r="D392" s="24">
        <v>-5.8</v>
      </c>
      <c r="E392" s="30">
        <f t="shared" si="6"/>
        <v>5701.8</v>
      </c>
    </row>
    <row r="393" spans="2:5">
      <c r="B393" s="26" t="s">
        <v>413</v>
      </c>
      <c r="C393" s="24">
        <v>215</v>
      </c>
      <c r="D393" s="24">
        <v>-5.5</v>
      </c>
      <c r="E393" s="30">
        <f t="shared" si="6"/>
        <v>5482.5</v>
      </c>
    </row>
    <row r="394" spans="2:5">
      <c r="B394" s="26" t="s">
        <v>414</v>
      </c>
      <c r="C394" s="24">
        <v>215</v>
      </c>
      <c r="D394" s="24">
        <v>-5.2</v>
      </c>
      <c r="E394" s="30">
        <f t="shared" si="6"/>
        <v>5418</v>
      </c>
    </row>
    <row r="395" spans="2:5">
      <c r="B395" s="23" t="s">
        <v>415</v>
      </c>
      <c r="C395" s="24"/>
      <c r="D395" s="24"/>
      <c r="E395" s="30">
        <f t="shared" si="6"/>
        <v>0</v>
      </c>
    </row>
    <row r="396" spans="2:5">
      <c r="B396" s="26" t="s">
        <v>416</v>
      </c>
      <c r="C396" s="24">
        <v>222</v>
      </c>
      <c r="D396" s="24">
        <v>-3.4</v>
      </c>
      <c r="E396" s="30">
        <f t="shared" si="6"/>
        <v>5194.7999999999993</v>
      </c>
    </row>
    <row r="397" spans="2:5">
      <c r="B397" s="26" t="s">
        <v>417</v>
      </c>
      <c r="C397" s="24">
        <v>218</v>
      </c>
      <c r="D397" s="24">
        <v>-3</v>
      </c>
      <c r="E397" s="30">
        <f t="shared" si="6"/>
        <v>5014</v>
      </c>
    </row>
    <row r="398" spans="2:5">
      <c r="B398" s="26" t="s">
        <v>418</v>
      </c>
      <c r="C398" s="24">
        <v>217</v>
      </c>
      <c r="D398" s="24">
        <v>-2.7</v>
      </c>
      <c r="E398" s="30">
        <f t="shared" si="6"/>
        <v>4925.8999999999996</v>
      </c>
    </row>
    <row r="399" spans="2:5">
      <c r="B399" s="23" t="s">
        <v>419</v>
      </c>
      <c r="C399" s="24"/>
      <c r="D399" s="24"/>
      <c r="E399" s="30">
        <f t="shared" si="6"/>
        <v>0</v>
      </c>
    </row>
    <row r="400" spans="2:5">
      <c r="B400" s="26" t="s">
        <v>420</v>
      </c>
      <c r="C400" s="24">
        <v>252</v>
      </c>
      <c r="D400" s="24">
        <v>-9.6</v>
      </c>
      <c r="E400" s="30">
        <f t="shared" si="6"/>
        <v>7459.2000000000007</v>
      </c>
    </row>
    <row r="401" spans="2:5">
      <c r="B401" s="26" t="s">
        <v>421</v>
      </c>
      <c r="C401" s="24">
        <v>243</v>
      </c>
      <c r="D401" s="24">
        <v>-9.1</v>
      </c>
      <c r="E401" s="30">
        <f t="shared" si="6"/>
        <v>7071.3</v>
      </c>
    </row>
    <row r="402" spans="2:5">
      <c r="B402" s="26" t="s">
        <v>422</v>
      </c>
      <c r="C402" s="24">
        <v>244</v>
      </c>
      <c r="D402" s="24">
        <v>-8.8000000000000007</v>
      </c>
      <c r="E402" s="30">
        <f t="shared" si="6"/>
        <v>7027.2</v>
      </c>
    </row>
    <row r="403" spans="2:5">
      <c r="B403" s="26" t="s">
        <v>423</v>
      </c>
      <c r="C403" s="24">
        <v>236</v>
      </c>
      <c r="D403" s="24">
        <v>-8.4</v>
      </c>
      <c r="E403" s="30">
        <f t="shared" si="6"/>
        <v>6702.4</v>
      </c>
    </row>
    <row r="404" spans="2:5">
      <c r="B404" s="26" t="s">
        <v>424</v>
      </c>
      <c r="C404" s="24">
        <v>248</v>
      </c>
      <c r="D404" s="24">
        <v>-9.5</v>
      </c>
      <c r="E404" s="30">
        <f t="shared" si="6"/>
        <v>7316</v>
      </c>
    </row>
    <row r="405" spans="2:5">
      <c r="B405" s="23" t="s">
        <v>425</v>
      </c>
      <c r="C405" s="24"/>
      <c r="D405" s="24"/>
      <c r="E405" s="30">
        <f t="shared" si="6"/>
        <v>0</v>
      </c>
    </row>
    <row r="406" spans="2:5">
      <c r="B406" s="26" t="s">
        <v>426</v>
      </c>
      <c r="C406" s="24">
        <v>225</v>
      </c>
      <c r="D406" s="24">
        <v>-15</v>
      </c>
      <c r="E406" s="30">
        <f t="shared" si="6"/>
        <v>7875</v>
      </c>
    </row>
    <row r="407" spans="2:5">
      <c r="B407" s="23" t="s">
        <v>427</v>
      </c>
      <c r="C407" s="24"/>
      <c r="D407" s="24"/>
      <c r="E407" s="30">
        <f t="shared" si="6"/>
        <v>0</v>
      </c>
    </row>
    <row r="408" spans="2:5">
      <c r="B408" s="26" t="s">
        <v>428</v>
      </c>
      <c r="C408" s="24">
        <v>207</v>
      </c>
      <c r="D408" s="24">
        <v>-3</v>
      </c>
      <c r="E408" s="30">
        <f t="shared" si="6"/>
        <v>4761</v>
      </c>
    </row>
    <row r="409" spans="2:5">
      <c r="B409" s="23" t="s">
        <v>429</v>
      </c>
      <c r="C409" s="24"/>
      <c r="D409" s="24"/>
      <c r="E409" s="30">
        <f t="shared" si="6"/>
        <v>0</v>
      </c>
    </row>
    <row r="410" spans="2:5">
      <c r="B410" s="26" t="s">
        <v>430</v>
      </c>
      <c r="C410" s="24">
        <v>267</v>
      </c>
      <c r="D410" s="24">
        <v>-9.6999999999999993</v>
      </c>
      <c r="E410" s="30">
        <f t="shared" si="6"/>
        <v>7929.9</v>
      </c>
    </row>
    <row r="411" spans="2:5">
      <c r="B411" s="26" t="s">
        <v>431</v>
      </c>
      <c r="C411" s="24">
        <v>241</v>
      </c>
      <c r="D411" s="24">
        <v>-8</v>
      </c>
      <c r="E411" s="30">
        <f t="shared" si="6"/>
        <v>6748</v>
      </c>
    </row>
    <row r="412" spans="2:5">
      <c r="B412" s="26" t="s">
        <v>432</v>
      </c>
      <c r="C412" s="24">
        <v>238</v>
      </c>
      <c r="D412" s="24">
        <v>-8.6</v>
      </c>
      <c r="E412" s="30">
        <f t="shared" si="6"/>
        <v>6806.8</v>
      </c>
    </row>
    <row r="413" spans="2:5">
      <c r="B413" s="26" t="s">
        <v>433</v>
      </c>
      <c r="C413" s="24">
        <v>238</v>
      </c>
      <c r="D413" s="24">
        <v>-7.4</v>
      </c>
      <c r="E413" s="30">
        <f t="shared" si="6"/>
        <v>6521.2</v>
      </c>
    </row>
    <row r="414" spans="2:5">
      <c r="B414" s="26" t="s">
        <v>434</v>
      </c>
      <c r="C414" s="24">
        <v>365</v>
      </c>
      <c r="D414" s="24">
        <v>-8.1</v>
      </c>
      <c r="E414" s="30">
        <f t="shared" si="6"/>
        <v>10256.5</v>
      </c>
    </row>
    <row r="415" spans="2:5">
      <c r="B415" s="26" t="s">
        <v>435</v>
      </c>
      <c r="C415" s="24">
        <v>283</v>
      </c>
      <c r="D415" s="24">
        <v>-11.6</v>
      </c>
      <c r="E415" s="30">
        <f t="shared" si="6"/>
        <v>8942.8000000000011</v>
      </c>
    </row>
    <row r="416" spans="2:5">
      <c r="B416" s="26" t="s">
        <v>436</v>
      </c>
      <c r="C416" s="24">
        <v>261</v>
      </c>
      <c r="D416" s="24">
        <v>-9</v>
      </c>
      <c r="E416" s="30">
        <f t="shared" si="6"/>
        <v>7569</v>
      </c>
    </row>
    <row r="417" spans="2:5">
      <c r="B417" s="26" t="s">
        <v>437</v>
      </c>
      <c r="C417" s="24">
        <v>292</v>
      </c>
      <c r="D417" s="24">
        <v>-11.4</v>
      </c>
      <c r="E417" s="30">
        <f t="shared" si="6"/>
        <v>9168.7999999999993</v>
      </c>
    </row>
    <row r="418" spans="2:5">
      <c r="B418" s="26" t="s">
        <v>438</v>
      </c>
      <c r="C418" s="24">
        <v>261</v>
      </c>
      <c r="D418" s="24">
        <v>-9.5</v>
      </c>
      <c r="E418" s="30">
        <f t="shared" si="6"/>
        <v>7699.5</v>
      </c>
    </row>
    <row r="419" spans="2:5">
      <c r="B419" s="26" t="s">
        <v>439</v>
      </c>
      <c r="C419" s="24">
        <v>257</v>
      </c>
      <c r="D419" s="24">
        <v>-9.9</v>
      </c>
      <c r="E419" s="30">
        <f t="shared" si="6"/>
        <v>7684.2999999999993</v>
      </c>
    </row>
    <row r="420" spans="2:5">
      <c r="B420" s="26" t="s">
        <v>440</v>
      </c>
      <c r="C420" s="24">
        <v>278</v>
      </c>
      <c r="D420" s="24">
        <v>-12.2</v>
      </c>
      <c r="E420" s="30">
        <f t="shared" si="6"/>
        <v>8951.6</v>
      </c>
    </row>
    <row r="421" spans="2:5">
      <c r="B421" s="26" t="s">
        <v>441</v>
      </c>
      <c r="C421" s="24">
        <v>232</v>
      </c>
      <c r="D421" s="24">
        <v>-8.1</v>
      </c>
      <c r="E421" s="30">
        <f t="shared" si="6"/>
        <v>6519.2000000000007</v>
      </c>
    </row>
    <row r="422" spans="2:5">
      <c r="B422" s="26" t="s">
        <v>442</v>
      </c>
      <c r="C422" s="24">
        <v>225</v>
      </c>
      <c r="D422" s="24">
        <v>-7.2</v>
      </c>
      <c r="E422" s="30">
        <f t="shared" si="6"/>
        <v>6120</v>
      </c>
    </row>
    <row r="423" spans="2:5">
      <c r="B423" s="26" t="s">
        <v>443</v>
      </c>
      <c r="C423" s="24">
        <v>251</v>
      </c>
      <c r="D423" s="24">
        <v>-9.1</v>
      </c>
      <c r="E423" s="30">
        <f t="shared" si="6"/>
        <v>7304.1</v>
      </c>
    </row>
    <row r="424" spans="2:5">
      <c r="B424" s="26" t="s">
        <v>444</v>
      </c>
      <c r="C424" s="24">
        <v>286</v>
      </c>
      <c r="D424" s="24">
        <v>-13.1</v>
      </c>
      <c r="E424" s="30">
        <f t="shared" si="6"/>
        <v>9466.6</v>
      </c>
    </row>
    <row r="425" spans="2:5">
      <c r="B425" s="26" t="s">
        <v>445</v>
      </c>
      <c r="C425" s="24">
        <v>250</v>
      </c>
      <c r="D425" s="24">
        <v>-8.8000000000000007</v>
      </c>
      <c r="E425" s="30">
        <f t="shared" si="6"/>
        <v>7200</v>
      </c>
    </row>
    <row r="426" spans="2:5">
      <c r="B426" s="23" t="s">
        <v>446</v>
      </c>
      <c r="C426" s="24"/>
      <c r="D426" s="24"/>
      <c r="E426" s="30">
        <f t="shared" si="6"/>
        <v>0</v>
      </c>
    </row>
    <row r="427" spans="2:5">
      <c r="B427" s="26" t="s">
        <v>447</v>
      </c>
      <c r="C427" s="24">
        <v>231</v>
      </c>
      <c r="D427" s="24">
        <v>-6</v>
      </c>
      <c r="E427" s="30">
        <f t="shared" si="6"/>
        <v>6006</v>
      </c>
    </row>
    <row r="428" spans="2:5">
      <c r="B428" s="26" t="s">
        <v>448</v>
      </c>
      <c r="C428" s="24">
        <v>222</v>
      </c>
      <c r="D428" s="24">
        <v>-5.6</v>
      </c>
      <c r="E428" s="30">
        <f t="shared" si="6"/>
        <v>5683.2000000000007</v>
      </c>
    </row>
    <row r="429" spans="2:5">
      <c r="B429" s="26" t="s">
        <v>449</v>
      </c>
      <c r="C429" s="24">
        <v>220</v>
      </c>
      <c r="D429" s="24">
        <v>-5.9</v>
      </c>
      <c r="E429" s="30">
        <f t="shared" si="6"/>
        <v>5698</v>
      </c>
    </row>
    <row r="430" spans="2:5">
      <c r="B430" s="23" t="s">
        <v>450</v>
      </c>
      <c r="C430" s="24"/>
      <c r="D430" s="24"/>
      <c r="E430" s="30">
        <f t="shared" si="6"/>
        <v>0</v>
      </c>
    </row>
    <row r="431" spans="2:5">
      <c r="B431" s="26" t="s">
        <v>451</v>
      </c>
      <c r="C431" s="24">
        <v>211</v>
      </c>
      <c r="D431" s="24">
        <v>-4.8</v>
      </c>
      <c r="E431" s="30">
        <f t="shared" si="6"/>
        <v>5232.8</v>
      </c>
    </row>
    <row r="432" spans="2:5">
      <c r="B432" s="26" t="s">
        <v>452</v>
      </c>
      <c r="C432" s="24">
        <v>212</v>
      </c>
      <c r="D432" s="24">
        <v>-5.4</v>
      </c>
      <c r="E432" s="30">
        <f t="shared" si="6"/>
        <v>5384.7999999999993</v>
      </c>
    </row>
    <row r="433" spans="2:5">
      <c r="B433" s="23" t="s">
        <v>453</v>
      </c>
      <c r="C433" s="24"/>
      <c r="D433" s="24"/>
      <c r="E433" s="30">
        <f t="shared" si="6"/>
        <v>0</v>
      </c>
    </row>
    <row r="434" spans="2:5">
      <c r="B434" s="26" t="s">
        <v>454</v>
      </c>
      <c r="C434" s="24">
        <v>278</v>
      </c>
      <c r="D434" s="24">
        <v>-7.4</v>
      </c>
      <c r="E434" s="30">
        <f t="shared" si="6"/>
        <v>7617.2</v>
      </c>
    </row>
    <row r="435" spans="2:5">
      <c r="B435" s="26" t="s">
        <v>455</v>
      </c>
      <c r="C435" s="24">
        <v>255</v>
      </c>
      <c r="D435" s="24">
        <v>-9</v>
      </c>
      <c r="E435" s="30">
        <f t="shared" si="6"/>
        <v>7395</v>
      </c>
    </row>
    <row r="436" spans="2:5">
      <c r="B436" s="26" t="s">
        <v>456</v>
      </c>
      <c r="C436" s="24">
        <v>208</v>
      </c>
      <c r="D436" s="24">
        <v>-9.1</v>
      </c>
      <c r="E436" s="30">
        <f t="shared" si="6"/>
        <v>6052.8</v>
      </c>
    </row>
    <row r="437" spans="2:5">
      <c r="B437" s="26" t="s">
        <v>457</v>
      </c>
      <c r="C437" s="24">
        <v>220</v>
      </c>
      <c r="D437" s="24">
        <v>-9.1</v>
      </c>
      <c r="E437" s="30">
        <f t="shared" si="6"/>
        <v>6402</v>
      </c>
    </row>
    <row r="438" spans="2:5">
      <c r="B438" s="26" t="s">
        <v>458</v>
      </c>
      <c r="C438" s="24">
        <v>219</v>
      </c>
      <c r="D438" s="24">
        <v>-10.4</v>
      </c>
      <c r="E438" s="30">
        <f t="shared" si="6"/>
        <v>6657.5999999999995</v>
      </c>
    </row>
    <row r="439" spans="2:5">
      <c r="B439" s="26" t="s">
        <v>459</v>
      </c>
      <c r="C439" s="24">
        <v>213</v>
      </c>
      <c r="D439" s="24">
        <v>-9.3000000000000007</v>
      </c>
      <c r="E439" s="30">
        <f t="shared" si="6"/>
        <v>6240.9000000000005</v>
      </c>
    </row>
    <row r="440" spans="2:5">
      <c r="B440" s="26" t="s">
        <v>460</v>
      </c>
      <c r="C440" s="24">
        <v>228</v>
      </c>
      <c r="D440" s="24">
        <v>-10.4</v>
      </c>
      <c r="E440" s="30">
        <f t="shared" si="6"/>
        <v>6931.2</v>
      </c>
    </row>
    <row r="441" spans="2:5">
      <c r="B441" s="26" t="s">
        <v>461</v>
      </c>
      <c r="C441" s="24">
        <v>248</v>
      </c>
      <c r="D441" s="24">
        <v>-4.3</v>
      </c>
      <c r="E441" s="30">
        <f t="shared" si="6"/>
        <v>6026.4000000000005</v>
      </c>
    </row>
    <row r="442" spans="2:5">
      <c r="B442" s="26" t="s">
        <v>462</v>
      </c>
      <c r="C442" s="24">
        <v>256</v>
      </c>
      <c r="D442" s="24">
        <v>-6.9</v>
      </c>
      <c r="E442" s="30">
        <f t="shared" si="6"/>
        <v>6886.4</v>
      </c>
    </row>
    <row r="443" spans="2:5">
      <c r="B443" s="26" t="s">
        <v>463</v>
      </c>
      <c r="C443" s="24">
        <v>252</v>
      </c>
      <c r="D443" s="24">
        <v>-7.9</v>
      </c>
      <c r="E443" s="30">
        <f t="shared" si="6"/>
        <v>7030.7999999999993</v>
      </c>
    </row>
    <row r="444" spans="2:5">
      <c r="B444" s="26" t="s">
        <v>464</v>
      </c>
      <c r="C444" s="24">
        <v>213</v>
      </c>
      <c r="D444" s="24">
        <v>-8.8000000000000007</v>
      </c>
      <c r="E444" s="30">
        <f t="shared" si="6"/>
        <v>6134.4000000000005</v>
      </c>
    </row>
    <row r="445" spans="2:5">
      <c r="B445" s="26" t="s">
        <v>465</v>
      </c>
      <c r="C445" s="24">
        <v>223</v>
      </c>
      <c r="D445" s="24">
        <v>-10.8</v>
      </c>
      <c r="E445" s="30">
        <f t="shared" si="6"/>
        <v>6868.4000000000005</v>
      </c>
    </row>
    <row r="446" spans="2:5">
      <c r="B446" s="26" t="s">
        <v>466</v>
      </c>
      <c r="C446" s="24">
        <v>229</v>
      </c>
      <c r="D446" s="24">
        <v>-10.9</v>
      </c>
      <c r="E446" s="30">
        <f t="shared" si="6"/>
        <v>7076.0999999999995</v>
      </c>
    </row>
    <row r="447" spans="2:5">
      <c r="B447" s="26" t="s">
        <v>467</v>
      </c>
      <c r="C447" s="24">
        <v>249</v>
      </c>
      <c r="D447" s="24">
        <v>-9.6</v>
      </c>
      <c r="E447" s="30">
        <f t="shared" si="6"/>
        <v>7370.4000000000005</v>
      </c>
    </row>
    <row r="448" spans="2:5">
      <c r="B448" s="26" t="s">
        <v>468</v>
      </c>
      <c r="C448" s="24">
        <v>227</v>
      </c>
      <c r="D448" s="24">
        <v>-11.5</v>
      </c>
      <c r="E448" s="30">
        <f t="shared" si="6"/>
        <v>7150.5</v>
      </c>
    </row>
    <row r="449" spans="2:5">
      <c r="B449" s="26" t="s">
        <v>469</v>
      </c>
      <c r="C449" s="24">
        <v>280</v>
      </c>
      <c r="D449" s="24">
        <v>-9.5</v>
      </c>
      <c r="E449" s="30">
        <f t="shared" si="6"/>
        <v>8260</v>
      </c>
    </row>
    <row r="450" spans="2:5">
      <c r="B450" s="26" t="s">
        <v>470</v>
      </c>
      <c r="C450" s="24">
        <v>240</v>
      </c>
      <c r="D450" s="24">
        <v>-12.2</v>
      </c>
      <c r="E450" s="30">
        <f t="shared" si="6"/>
        <v>7728.0000000000009</v>
      </c>
    </row>
    <row r="451" spans="2:5">
      <c r="B451" s="26" t="s">
        <v>471</v>
      </c>
      <c r="C451" s="24">
        <v>263</v>
      </c>
      <c r="D451" s="24">
        <v>-6.2</v>
      </c>
      <c r="E451" s="30">
        <f t="shared" si="6"/>
        <v>6890.5999999999995</v>
      </c>
    </row>
    <row r="452" spans="2:5">
      <c r="B452" s="26" t="s">
        <v>472</v>
      </c>
      <c r="C452" s="24">
        <v>243</v>
      </c>
      <c r="D452" s="24">
        <v>-6</v>
      </c>
      <c r="E452" s="30">
        <f t="shared" si="6"/>
        <v>6318</v>
      </c>
    </row>
    <row r="453" spans="2:5">
      <c r="B453" s="26" t="s">
        <v>473</v>
      </c>
      <c r="C453" s="24">
        <v>268</v>
      </c>
      <c r="D453" s="24">
        <v>-14.3</v>
      </c>
      <c r="E453" s="30">
        <f t="shared" ref="E453:E516" si="7">(20-D453)*C453</f>
        <v>9192.4</v>
      </c>
    </row>
    <row r="454" spans="2:5">
      <c r="B454" s="26" t="s">
        <v>474</v>
      </c>
      <c r="C454" s="24">
        <v>238</v>
      </c>
      <c r="D454" s="24">
        <v>-13.3</v>
      </c>
      <c r="E454" s="30">
        <f t="shared" si="7"/>
        <v>7925.4</v>
      </c>
    </row>
    <row r="455" spans="2:5">
      <c r="B455" s="26" t="s">
        <v>259</v>
      </c>
      <c r="C455" s="24">
        <v>217</v>
      </c>
      <c r="D455" s="24">
        <v>-9.6999999999999993</v>
      </c>
      <c r="E455" s="30">
        <f t="shared" si="7"/>
        <v>6444.9</v>
      </c>
    </row>
    <row r="456" spans="2:5">
      <c r="B456" s="26" t="s">
        <v>475</v>
      </c>
      <c r="C456" s="24">
        <v>211</v>
      </c>
      <c r="D456" s="24">
        <v>-9.3000000000000007</v>
      </c>
      <c r="E456" s="30">
        <f t="shared" si="7"/>
        <v>6182.3</v>
      </c>
    </row>
    <row r="457" spans="2:5">
      <c r="B457" s="26" t="s">
        <v>476</v>
      </c>
      <c r="C457" s="24">
        <v>274</v>
      </c>
      <c r="D457" s="24">
        <v>-8.8000000000000007</v>
      </c>
      <c r="E457" s="30">
        <f t="shared" si="7"/>
        <v>7891.2</v>
      </c>
    </row>
    <row r="458" spans="2:5">
      <c r="B458" s="26" t="s">
        <v>477</v>
      </c>
      <c r="C458" s="24">
        <v>281</v>
      </c>
      <c r="D458" s="24">
        <v>-7.7</v>
      </c>
      <c r="E458" s="30">
        <f t="shared" si="7"/>
        <v>7783.7</v>
      </c>
    </row>
    <row r="459" spans="2:5">
      <c r="B459" s="41" t="s">
        <v>478</v>
      </c>
      <c r="C459" s="40"/>
      <c r="D459" s="40"/>
      <c r="E459" s="30">
        <f t="shared" si="7"/>
        <v>0</v>
      </c>
    </row>
    <row r="460" spans="2:5">
      <c r="B460" s="41"/>
      <c r="C460" s="40"/>
      <c r="D460" s="40"/>
      <c r="E460" s="30">
        <f t="shared" si="7"/>
        <v>0</v>
      </c>
    </row>
    <row r="461" spans="2:5">
      <c r="B461" s="26" t="s">
        <v>479</v>
      </c>
      <c r="C461" s="24">
        <v>225</v>
      </c>
      <c r="D461" s="24">
        <v>-8.4</v>
      </c>
      <c r="E461" s="30">
        <f t="shared" si="7"/>
        <v>6390</v>
      </c>
    </row>
    <row r="462" spans="2:5">
      <c r="B462" s="26" t="s">
        <v>480</v>
      </c>
      <c r="C462" s="24">
        <v>236</v>
      </c>
      <c r="D462" s="24">
        <v>-7.7</v>
      </c>
      <c r="E462" s="30">
        <f t="shared" si="7"/>
        <v>6537.2</v>
      </c>
    </row>
    <row r="463" spans="2:5">
      <c r="B463" s="23" t="s">
        <v>481</v>
      </c>
      <c r="C463" s="24"/>
      <c r="D463" s="24"/>
      <c r="E463" s="30">
        <f t="shared" si="7"/>
        <v>0</v>
      </c>
    </row>
    <row r="464" spans="2:5">
      <c r="B464" s="26" t="s">
        <v>482</v>
      </c>
      <c r="C464" s="24">
        <v>221</v>
      </c>
      <c r="D464" s="24">
        <v>-7.5</v>
      </c>
      <c r="E464" s="30">
        <f t="shared" si="7"/>
        <v>6077.5</v>
      </c>
    </row>
    <row r="465" spans="2:5">
      <c r="B465" s="26" t="s">
        <v>483</v>
      </c>
      <c r="C465" s="24">
        <v>229</v>
      </c>
      <c r="D465" s="24">
        <v>-6.8</v>
      </c>
      <c r="E465" s="30">
        <f t="shared" si="7"/>
        <v>6137.2</v>
      </c>
    </row>
    <row r="466" spans="2:5">
      <c r="B466" s="26" t="s">
        <v>484</v>
      </c>
      <c r="C466" s="24">
        <v>218</v>
      </c>
      <c r="D466" s="24">
        <v>-6.5</v>
      </c>
      <c r="E466" s="30">
        <f t="shared" si="7"/>
        <v>5777</v>
      </c>
    </row>
    <row r="467" spans="2:5">
      <c r="B467" s="23" t="s">
        <v>485</v>
      </c>
      <c r="C467" s="24"/>
      <c r="D467" s="24"/>
      <c r="E467" s="30">
        <f t="shared" si="7"/>
        <v>0</v>
      </c>
    </row>
    <row r="468" spans="2:5">
      <c r="B468" s="26" t="s">
        <v>486</v>
      </c>
      <c r="C468" s="24">
        <v>160</v>
      </c>
      <c r="D468" s="24">
        <v>0.9</v>
      </c>
      <c r="E468" s="30">
        <f t="shared" si="7"/>
        <v>3056</v>
      </c>
    </row>
    <row r="469" spans="2:5">
      <c r="B469" s="23" t="s">
        <v>487</v>
      </c>
      <c r="C469" s="24"/>
      <c r="D469" s="24"/>
      <c r="E469" s="30">
        <f t="shared" si="7"/>
        <v>0</v>
      </c>
    </row>
    <row r="470" spans="2:5">
      <c r="B470" s="26" t="s">
        <v>488</v>
      </c>
      <c r="C470" s="24">
        <v>238</v>
      </c>
      <c r="D470" s="24">
        <v>-10.4</v>
      </c>
      <c r="E470" s="30">
        <f t="shared" si="7"/>
        <v>7235.2</v>
      </c>
    </row>
    <row r="471" spans="2:5">
      <c r="B471" s="26" t="s">
        <v>489</v>
      </c>
      <c r="C471" s="24">
        <v>237</v>
      </c>
      <c r="D471" s="24">
        <v>-9.6</v>
      </c>
      <c r="E471" s="30">
        <f t="shared" si="7"/>
        <v>7015.2000000000007</v>
      </c>
    </row>
    <row r="472" spans="2:5">
      <c r="B472" s="26" t="s">
        <v>490</v>
      </c>
      <c r="C472" s="24">
        <v>250</v>
      </c>
      <c r="D472" s="24">
        <v>-12</v>
      </c>
      <c r="E472" s="30">
        <f t="shared" si="7"/>
        <v>8000</v>
      </c>
    </row>
    <row r="473" spans="2:5">
      <c r="B473" s="26" t="s">
        <v>491</v>
      </c>
      <c r="C473" s="24">
        <v>236</v>
      </c>
      <c r="D473" s="24">
        <v>-12</v>
      </c>
      <c r="E473" s="30">
        <f t="shared" si="7"/>
        <v>7552</v>
      </c>
    </row>
    <row r="474" spans="2:5">
      <c r="B474" s="26" t="s">
        <v>492</v>
      </c>
      <c r="C474" s="24">
        <v>247</v>
      </c>
      <c r="D474" s="24">
        <v>-9.5</v>
      </c>
      <c r="E474" s="30">
        <f t="shared" si="7"/>
        <v>7286.5</v>
      </c>
    </row>
    <row r="475" spans="2:5">
      <c r="B475" s="26" t="s">
        <v>493</v>
      </c>
      <c r="C475" s="24">
        <v>260</v>
      </c>
      <c r="D475" s="24">
        <v>-16</v>
      </c>
      <c r="E475" s="30">
        <f t="shared" si="7"/>
        <v>9360</v>
      </c>
    </row>
    <row r="476" spans="2:5">
      <c r="B476" s="26" t="s">
        <v>494</v>
      </c>
      <c r="C476" s="24">
        <v>244</v>
      </c>
      <c r="D476" s="24">
        <v>-10.9</v>
      </c>
      <c r="E476" s="30">
        <f t="shared" si="7"/>
        <v>7539.5999999999995</v>
      </c>
    </row>
    <row r="477" spans="2:5">
      <c r="B477" s="26" t="s">
        <v>495</v>
      </c>
      <c r="C477" s="24">
        <v>254</v>
      </c>
      <c r="D477" s="24">
        <v>-13.4</v>
      </c>
      <c r="E477" s="30">
        <f t="shared" si="7"/>
        <v>8483.6</v>
      </c>
    </row>
    <row r="478" spans="2:5">
      <c r="B478" s="26" t="s">
        <v>496</v>
      </c>
      <c r="C478" s="24">
        <v>233</v>
      </c>
      <c r="D478" s="24">
        <v>-14.1</v>
      </c>
      <c r="E478" s="30">
        <f t="shared" si="7"/>
        <v>7945.3</v>
      </c>
    </row>
    <row r="479" spans="2:5">
      <c r="B479" s="26" t="s">
        <v>497</v>
      </c>
      <c r="C479" s="24">
        <v>237</v>
      </c>
      <c r="D479" s="24">
        <v>-12.7</v>
      </c>
      <c r="E479" s="30">
        <f t="shared" si="7"/>
        <v>7749.9000000000005</v>
      </c>
    </row>
    <row r="480" spans="2:5">
      <c r="B480" s="26" t="s">
        <v>498</v>
      </c>
      <c r="C480" s="24">
        <v>271</v>
      </c>
      <c r="D480" s="24">
        <v>-16.399999999999999</v>
      </c>
      <c r="E480" s="30">
        <f t="shared" si="7"/>
        <v>9864.4</v>
      </c>
    </row>
    <row r="481" spans="2:5">
      <c r="B481" s="26" t="s">
        <v>499</v>
      </c>
      <c r="C481" s="24">
        <v>262</v>
      </c>
      <c r="D481" s="24">
        <v>-13.8</v>
      </c>
      <c r="E481" s="30">
        <f t="shared" si="7"/>
        <v>8855.5999999999985</v>
      </c>
    </row>
    <row r="482" spans="2:5">
      <c r="B482" s="26" t="s">
        <v>500</v>
      </c>
      <c r="C482" s="24">
        <v>260</v>
      </c>
      <c r="D482" s="24">
        <v>-14.8</v>
      </c>
      <c r="E482" s="30">
        <f t="shared" si="7"/>
        <v>9048</v>
      </c>
    </row>
    <row r="483" spans="2:5">
      <c r="B483" s="26" t="s">
        <v>501</v>
      </c>
      <c r="C483" s="24">
        <v>267</v>
      </c>
      <c r="D483" s="24">
        <v>-15.5</v>
      </c>
      <c r="E483" s="30">
        <f t="shared" si="7"/>
        <v>9478.5</v>
      </c>
    </row>
    <row r="484" spans="2:5">
      <c r="B484" s="26" t="s">
        <v>502</v>
      </c>
      <c r="C484" s="24">
        <v>242</v>
      </c>
      <c r="D484" s="24">
        <v>-11.4</v>
      </c>
      <c r="E484" s="30">
        <f t="shared" si="7"/>
        <v>7598.7999999999993</v>
      </c>
    </row>
    <row r="485" spans="2:5">
      <c r="B485" s="41" t="s">
        <v>503</v>
      </c>
      <c r="C485" s="40"/>
      <c r="D485" s="40"/>
      <c r="E485" s="30">
        <f t="shared" si="7"/>
        <v>0</v>
      </c>
    </row>
    <row r="486" spans="2:5">
      <c r="B486" s="41"/>
      <c r="C486" s="40"/>
      <c r="D486" s="40"/>
      <c r="E486" s="30">
        <f t="shared" si="7"/>
        <v>0</v>
      </c>
    </row>
    <row r="487" spans="2:5">
      <c r="B487" s="26" t="s">
        <v>504</v>
      </c>
      <c r="C487" s="24">
        <v>212</v>
      </c>
      <c r="D487" s="24">
        <v>-4.5999999999999996</v>
      </c>
      <c r="E487" s="30">
        <f t="shared" si="7"/>
        <v>5215.2000000000007</v>
      </c>
    </row>
    <row r="488" spans="2:5">
      <c r="B488" s="26" t="s">
        <v>505</v>
      </c>
      <c r="C488" s="24">
        <v>217</v>
      </c>
      <c r="D488" s="24">
        <v>-4.9000000000000004</v>
      </c>
      <c r="E488" s="30">
        <f t="shared" si="7"/>
        <v>5403.2999999999993</v>
      </c>
    </row>
    <row r="489" spans="2:5">
      <c r="B489" s="23" t="s">
        <v>506</v>
      </c>
      <c r="C489" s="40"/>
      <c r="D489" s="40"/>
      <c r="E489" s="30">
        <f t="shared" si="7"/>
        <v>0</v>
      </c>
    </row>
    <row r="490" spans="2:5">
      <c r="B490" s="22"/>
      <c r="C490" s="40"/>
      <c r="D490" s="40"/>
      <c r="E490" s="30">
        <f t="shared" si="7"/>
        <v>0</v>
      </c>
    </row>
    <row r="491" spans="2:5">
      <c r="B491" s="23" t="s">
        <v>507</v>
      </c>
      <c r="C491" s="24"/>
      <c r="D491" s="24"/>
      <c r="E491" s="30">
        <f t="shared" si="7"/>
        <v>0</v>
      </c>
    </row>
    <row r="492" spans="2:5">
      <c r="B492" s="26" t="s">
        <v>508</v>
      </c>
      <c r="C492" s="24">
        <v>311</v>
      </c>
      <c r="D492" s="24">
        <v>-10.5</v>
      </c>
      <c r="E492" s="30">
        <f t="shared" si="7"/>
        <v>9485.5</v>
      </c>
    </row>
    <row r="493" spans="2:5">
      <c r="B493" s="26" t="s">
        <v>509</v>
      </c>
      <c r="C493" s="24">
        <v>296</v>
      </c>
      <c r="D493" s="24">
        <v>-13.6</v>
      </c>
      <c r="E493" s="30">
        <f t="shared" si="7"/>
        <v>9945.6</v>
      </c>
    </row>
    <row r="494" spans="2:5">
      <c r="B494" s="26" t="s">
        <v>153</v>
      </c>
      <c r="C494" s="24">
        <v>286</v>
      </c>
      <c r="D494" s="24">
        <v>-14.3</v>
      </c>
      <c r="E494" s="30">
        <f t="shared" si="7"/>
        <v>9809.7999999999993</v>
      </c>
    </row>
    <row r="495" spans="2:5">
      <c r="B495" s="26" t="s">
        <v>510</v>
      </c>
      <c r="C495" s="24">
        <v>283</v>
      </c>
      <c r="D495" s="24">
        <v>-19.8</v>
      </c>
      <c r="E495" s="30">
        <f t="shared" si="7"/>
        <v>11263.4</v>
      </c>
    </row>
    <row r="496" spans="2:5">
      <c r="B496" s="26" t="s">
        <v>511</v>
      </c>
      <c r="C496" s="24">
        <v>288</v>
      </c>
      <c r="D496" s="24">
        <v>-17.8</v>
      </c>
      <c r="E496" s="30">
        <f t="shared" si="7"/>
        <v>10886.4</v>
      </c>
    </row>
    <row r="497" spans="2:5">
      <c r="B497" s="26" t="s">
        <v>512</v>
      </c>
      <c r="C497" s="24">
        <v>286</v>
      </c>
      <c r="D497" s="24">
        <v>-18.399999999999999</v>
      </c>
      <c r="E497" s="30">
        <f t="shared" si="7"/>
        <v>10982.4</v>
      </c>
    </row>
    <row r="498" spans="2:5">
      <c r="B498" s="26" t="s">
        <v>513</v>
      </c>
      <c r="C498" s="24">
        <v>294</v>
      </c>
      <c r="D498" s="24">
        <v>-14.5</v>
      </c>
      <c r="E498" s="30">
        <f t="shared" si="7"/>
        <v>10143</v>
      </c>
    </row>
    <row r="499" spans="2:5">
      <c r="B499" s="23" t="s">
        <v>514</v>
      </c>
      <c r="C499" s="24"/>
      <c r="D499" s="24"/>
      <c r="E499" s="30">
        <f t="shared" si="7"/>
        <v>0</v>
      </c>
    </row>
    <row r="500" spans="2:5">
      <c r="B500" s="26" t="s">
        <v>515</v>
      </c>
      <c r="C500" s="24">
        <v>267</v>
      </c>
      <c r="D500" s="24">
        <v>-13.3</v>
      </c>
      <c r="E500" s="30">
        <f t="shared" si="7"/>
        <v>8891.0999999999985</v>
      </c>
    </row>
    <row r="501" spans="2:5">
      <c r="B501" s="26" t="s">
        <v>516</v>
      </c>
      <c r="C501" s="24">
        <v>280</v>
      </c>
      <c r="D501" s="24">
        <v>-21.4</v>
      </c>
      <c r="E501" s="30">
        <f t="shared" si="7"/>
        <v>11592</v>
      </c>
    </row>
    <row r="502" spans="2:5">
      <c r="B502" s="26" t="s">
        <v>517</v>
      </c>
      <c r="C502" s="24">
        <v>259</v>
      </c>
      <c r="D502" s="24">
        <v>-21.3</v>
      </c>
      <c r="E502" s="30">
        <f t="shared" si="7"/>
        <v>10696.699999999999</v>
      </c>
    </row>
    <row r="503" spans="2:5">
      <c r="B503" s="26" t="s">
        <v>518</v>
      </c>
      <c r="C503" s="24">
        <v>265</v>
      </c>
      <c r="D503" s="24">
        <v>-20.8</v>
      </c>
      <c r="E503" s="30">
        <f t="shared" si="7"/>
        <v>10812</v>
      </c>
    </row>
    <row r="504" spans="2:5">
      <c r="B504" s="26" t="s">
        <v>519</v>
      </c>
      <c r="C504" s="24">
        <v>268</v>
      </c>
      <c r="D504" s="24">
        <v>-19.600000000000001</v>
      </c>
      <c r="E504" s="30">
        <f t="shared" si="7"/>
        <v>10612.800000000001</v>
      </c>
    </row>
    <row r="505" spans="2:5">
      <c r="B505" s="26" t="s">
        <v>520</v>
      </c>
      <c r="C505" s="24">
        <v>266</v>
      </c>
      <c r="D505" s="24">
        <v>-18.2</v>
      </c>
      <c r="E505" s="30">
        <f t="shared" si="7"/>
        <v>10161.200000000001</v>
      </c>
    </row>
    <row r="506" spans="2:5">
      <c r="B506" s="26" t="s">
        <v>521</v>
      </c>
      <c r="C506" s="24">
        <v>279</v>
      </c>
      <c r="D506" s="24">
        <v>-24.1</v>
      </c>
      <c r="E506" s="30">
        <f t="shared" si="7"/>
        <v>12303.9</v>
      </c>
    </row>
    <row r="507" spans="2:5">
      <c r="B507" s="26" t="s">
        <v>522</v>
      </c>
      <c r="C507" s="24">
        <v>262</v>
      </c>
      <c r="D507" s="24">
        <v>-18.2</v>
      </c>
      <c r="E507" s="30">
        <f t="shared" si="7"/>
        <v>10008.400000000001</v>
      </c>
    </row>
    <row r="508" spans="2:5">
      <c r="B508" s="26" t="s">
        <v>523</v>
      </c>
      <c r="C508" s="24">
        <v>257</v>
      </c>
      <c r="D508" s="24">
        <v>-13.7</v>
      </c>
      <c r="E508" s="30">
        <f t="shared" si="7"/>
        <v>8660.9000000000015</v>
      </c>
    </row>
    <row r="509" spans="2:5">
      <c r="B509" s="26" t="s">
        <v>524</v>
      </c>
      <c r="C509" s="24">
        <v>297</v>
      </c>
      <c r="D509" s="24">
        <v>-19.600000000000001</v>
      </c>
      <c r="E509" s="30">
        <f t="shared" si="7"/>
        <v>11761.2</v>
      </c>
    </row>
    <row r="510" spans="2:5">
      <c r="B510" s="26" t="s">
        <v>525</v>
      </c>
      <c r="C510" s="24">
        <v>296</v>
      </c>
      <c r="D510" s="24">
        <v>-19.5</v>
      </c>
      <c r="E510" s="30">
        <f t="shared" si="7"/>
        <v>11692</v>
      </c>
    </row>
    <row r="511" spans="2:5">
      <c r="B511" s="26" t="s">
        <v>526</v>
      </c>
      <c r="C511" s="24">
        <v>284</v>
      </c>
      <c r="D511" s="24">
        <v>-19</v>
      </c>
      <c r="E511" s="30">
        <f t="shared" si="7"/>
        <v>11076</v>
      </c>
    </row>
    <row r="512" spans="2:5">
      <c r="B512" s="26" t="s">
        <v>527</v>
      </c>
      <c r="C512" s="24">
        <v>259</v>
      </c>
      <c r="D512" s="24">
        <v>-16.5</v>
      </c>
      <c r="E512" s="30">
        <f t="shared" si="7"/>
        <v>9453.5</v>
      </c>
    </row>
    <row r="513" spans="2:5">
      <c r="B513" s="26" t="s">
        <v>528</v>
      </c>
      <c r="C513" s="24">
        <v>284</v>
      </c>
      <c r="D513" s="24">
        <v>-20.2</v>
      </c>
      <c r="E513" s="30">
        <f t="shared" si="7"/>
        <v>11416.800000000001</v>
      </c>
    </row>
    <row r="514" spans="2:5">
      <c r="B514" s="26" t="s">
        <v>529</v>
      </c>
      <c r="C514" s="24">
        <v>281</v>
      </c>
      <c r="D514" s="24">
        <v>-23</v>
      </c>
      <c r="E514" s="30">
        <f t="shared" si="7"/>
        <v>12083</v>
      </c>
    </row>
    <row r="515" spans="2:5">
      <c r="B515" s="26" t="s">
        <v>530</v>
      </c>
      <c r="C515" s="24">
        <v>278</v>
      </c>
      <c r="D515" s="24">
        <v>-19.3</v>
      </c>
      <c r="E515" s="30">
        <f t="shared" si="7"/>
        <v>10925.4</v>
      </c>
    </row>
    <row r="516" spans="2:5">
      <c r="B516" s="26" t="s">
        <v>531</v>
      </c>
      <c r="C516" s="24">
        <v>274</v>
      </c>
      <c r="D516" s="24">
        <v>-19.2</v>
      </c>
      <c r="E516" s="30">
        <f t="shared" si="7"/>
        <v>10740.800000000001</v>
      </c>
    </row>
    <row r="517" spans="2:5">
      <c r="B517" s="26" t="s">
        <v>532</v>
      </c>
      <c r="C517" s="24">
        <v>256</v>
      </c>
      <c r="D517" s="24">
        <v>-17.399999999999999</v>
      </c>
      <c r="E517" s="30">
        <f t="shared" ref="E517:E560" si="8">(20-D517)*C517</f>
        <v>9574.4</v>
      </c>
    </row>
    <row r="518" spans="2:5">
      <c r="B518" s="26" t="s">
        <v>533</v>
      </c>
      <c r="C518" s="24">
        <v>292</v>
      </c>
      <c r="D518" s="24">
        <v>-22.9</v>
      </c>
      <c r="E518" s="30">
        <f t="shared" si="8"/>
        <v>12526.8</v>
      </c>
    </row>
    <row r="519" spans="2:5">
      <c r="B519" s="26" t="s">
        <v>534</v>
      </c>
      <c r="C519" s="24">
        <v>256</v>
      </c>
      <c r="D519" s="24">
        <v>-22.1</v>
      </c>
      <c r="E519" s="30">
        <f t="shared" si="8"/>
        <v>10777.6</v>
      </c>
    </row>
    <row r="520" spans="2:5">
      <c r="B520" s="26" t="s">
        <v>535</v>
      </c>
      <c r="C520" s="24">
        <v>298</v>
      </c>
      <c r="D520" s="24">
        <v>-18.7</v>
      </c>
      <c r="E520" s="30">
        <f t="shared" si="8"/>
        <v>11532.6</v>
      </c>
    </row>
    <row r="521" spans="2:5">
      <c r="B521" s="26" t="s">
        <v>536</v>
      </c>
      <c r="C521" s="24">
        <v>259</v>
      </c>
      <c r="D521" s="24">
        <v>-14.2</v>
      </c>
      <c r="E521" s="30">
        <f t="shared" si="8"/>
        <v>8857.8000000000011</v>
      </c>
    </row>
    <row r="522" spans="2:5">
      <c r="B522" s="26" t="s">
        <v>537</v>
      </c>
      <c r="C522" s="24">
        <v>275</v>
      </c>
      <c r="D522" s="24">
        <v>-14.2</v>
      </c>
      <c r="E522" s="30">
        <f t="shared" si="8"/>
        <v>9405</v>
      </c>
    </row>
    <row r="523" spans="2:5">
      <c r="B523" s="26" t="s">
        <v>538</v>
      </c>
      <c r="C523" s="24">
        <v>272</v>
      </c>
      <c r="D523" s="24">
        <v>-23.8</v>
      </c>
      <c r="E523" s="30">
        <f t="shared" si="8"/>
        <v>11913.599999999999</v>
      </c>
    </row>
    <row r="524" spans="2:5">
      <c r="B524" s="26" t="s">
        <v>539</v>
      </c>
      <c r="C524" s="24">
        <v>263</v>
      </c>
      <c r="D524" s="24">
        <v>-17.7</v>
      </c>
      <c r="E524" s="30">
        <f t="shared" si="8"/>
        <v>9915.1</v>
      </c>
    </row>
    <row r="525" spans="2:5">
      <c r="B525" s="26" t="s">
        <v>540</v>
      </c>
      <c r="C525" s="24">
        <v>253</v>
      </c>
      <c r="D525" s="24">
        <v>-14.2</v>
      </c>
      <c r="E525" s="30">
        <f t="shared" si="8"/>
        <v>8652.6</v>
      </c>
    </row>
    <row r="526" spans="2:5">
      <c r="B526" s="26" t="s">
        <v>541</v>
      </c>
      <c r="C526" s="24">
        <v>286</v>
      </c>
      <c r="D526" s="24">
        <v>-24.3</v>
      </c>
      <c r="E526" s="30">
        <f t="shared" si="8"/>
        <v>12669.8</v>
      </c>
    </row>
    <row r="527" spans="2:5">
      <c r="B527" s="26" t="s">
        <v>542</v>
      </c>
      <c r="C527" s="24">
        <v>256</v>
      </c>
      <c r="D527" s="24">
        <v>-15.3</v>
      </c>
      <c r="E527" s="30">
        <f t="shared" si="8"/>
        <v>9036.7999999999993</v>
      </c>
    </row>
    <row r="528" spans="2:5">
      <c r="B528" s="26" t="s">
        <v>543</v>
      </c>
      <c r="C528" s="24">
        <v>290</v>
      </c>
      <c r="D528" s="24">
        <v>-20</v>
      </c>
      <c r="E528" s="30">
        <f t="shared" si="8"/>
        <v>11600</v>
      </c>
    </row>
    <row r="529" spans="2:5">
      <c r="B529" s="26" t="s">
        <v>544</v>
      </c>
      <c r="C529" s="24">
        <v>260</v>
      </c>
      <c r="D529" s="24">
        <v>-21.7</v>
      </c>
      <c r="E529" s="30">
        <f t="shared" si="8"/>
        <v>10842</v>
      </c>
    </row>
    <row r="530" spans="2:5">
      <c r="B530" s="26" t="s">
        <v>545</v>
      </c>
      <c r="C530" s="24">
        <v>261</v>
      </c>
      <c r="D530" s="24">
        <v>-19.600000000000001</v>
      </c>
      <c r="E530" s="30">
        <f t="shared" si="8"/>
        <v>10335.6</v>
      </c>
    </row>
    <row r="531" spans="2:5">
      <c r="B531" s="26" t="s">
        <v>546</v>
      </c>
      <c r="C531" s="24">
        <v>314</v>
      </c>
      <c r="D531" s="24">
        <v>-17.8</v>
      </c>
      <c r="E531" s="30">
        <f t="shared" si="8"/>
        <v>11869.199999999999</v>
      </c>
    </row>
    <row r="532" spans="2:5">
      <c r="B532" s="26" t="s">
        <v>547</v>
      </c>
      <c r="C532" s="24">
        <v>287</v>
      </c>
      <c r="D532" s="24">
        <v>-18.899999999999999</v>
      </c>
      <c r="E532" s="30">
        <f t="shared" si="8"/>
        <v>11164.3</v>
      </c>
    </row>
    <row r="533" spans="2:5">
      <c r="B533" s="26" t="s">
        <v>548</v>
      </c>
      <c r="C533" s="24">
        <v>260</v>
      </c>
      <c r="D533" s="24">
        <v>-16.5</v>
      </c>
      <c r="E533" s="30">
        <f t="shared" si="8"/>
        <v>9490</v>
      </c>
    </row>
    <row r="534" spans="2:5">
      <c r="B534" s="26" t="s">
        <v>549</v>
      </c>
      <c r="C534" s="24">
        <v>286</v>
      </c>
      <c r="D534" s="24">
        <v>-20.6</v>
      </c>
      <c r="E534" s="30">
        <f t="shared" si="8"/>
        <v>11611.6</v>
      </c>
    </row>
    <row r="535" spans="2:5">
      <c r="B535" s="26" t="s">
        <v>550</v>
      </c>
      <c r="C535" s="24">
        <v>270</v>
      </c>
      <c r="D535" s="24">
        <v>-18</v>
      </c>
      <c r="E535" s="30">
        <f t="shared" si="8"/>
        <v>10260</v>
      </c>
    </row>
    <row r="536" spans="2:5">
      <c r="B536" s="26" t="s">
        <v>551</v>
      </c>
      <c r="C536" s="24">
        <v>292</v>
      </c>
      <c r="D536" s="24">
        <v>-17.399999999999999</v>
      </c>
      <c r="E536" s="30">
        <f t="shared" si="8"/>
        <v>10920.8</v>
      </c>
    </row>
    <row r="537" spans="2:5">
      <c r="B537" s="26" t="s">
        <v>552</v>
      </c>
      <c r="C537" s="24">
        <v>279</v>
      </c>
      <c r="D537" s="24">
        <v>-18.399999999999999</v>
      </c>
      <c r="E537" s="30">
        <f t="shared" si="8"/>
        <v>10713.6</v>
      </c>
    </row>
    <row r="538" spans="2:5">
      <c r="B538" s="26" t="s">
        <v>553</v>
      </c>
      <c r="C538" s="24">
        <v>262</v>
      </c>
      <c r="D538" s="24">
        <v>-17.100000000000001</v>
      </c>
      <c r="E538" s="30">
        <f t="shared" si="8"/>
        <v>9720.2000000000007</v>
      </c>
    </row>
    <row r="539" spans="2:5">
      <c r="B539" s="26" t="s">
        <v>554</v>
      </c>
      <c r="C539" s="24">
        <v>276</v>
      </c>
      <c r="D539" s="24">
        <v>-22.2</v>
      </c>
      <c r="E539" s="30">
        <f t="shared" si="8"/>
        <v>11647.2</v>
      </c>
    </row>
    <row r="540" spans="2:5">
      <c r="B540" s="26" t="s">
        <v>555</v>
      </c>
      <c r="C540" s="24">
        <v>266</v>
      </c>
      <c r="D540" s="24">
        <v>-15.8</v>
      </c>
      <c r="E540" s="30">
        <f t="shared" si="8"/>
        <v>9522.7999999999993</v>
      </c>
    </row>
    <row r="541" spans="2:5">
      <c r="B541" s="26" t="s">
        <v>556</v>
      </c>
      <c r="C541" s="24">
        <v>262</v>
      </c>
      <c r="D541" s="24">
        <v>-15.7</v>
      </c>
      <c r="E541" s="30">
        <f t="shared" si="8"/>
        <v>9353.4000000000015</v>
      </c>
    </row>
    <row r="542" spans="2:5">
      <c r="B542" s="26" t="s">
        <v>557</v>
      </c>
      <c r="C542" s="24">
        <v>256</v>
      </c>
      <c r="D542" s="24">
        <v>-20.100000000000001</v>
      </c>
      <c r="E542" s="30">
        <f t="shared" si="8"/>
        <v>10265.6</v>
      </c>
    </row>
    <row r="543" spans="2:5">
      <c r="B543" s="26" t="s">
        <v>558</v>
      </c>
      <c r="C543" s="24">
        <v>259</v>
      </c>
      <c r="D543" s="24">
        <v>-18.899999999999999</v>
      </c>
      <c r="E543" s="30">
        <f t="shared" si="8"/>
        <v>10075.1</v>
      </c>
    </row>
    <row r="544" spans="2:5">
      <c r="B544" s="26" t="s">
        <v>559</v>
      </c>
      <c r="C544" s="24">
        <v>277</v>
      </c>
      <c r="D544" s="24">
        <v>-23.1</v>
      </c>
      <c r="E544" s="30">
        <f t="shared" si="8"/>
        <v>11938.7</v>
      </c>
    </row>
    <row r="545" spans="2:5">
      <c r="B545" s="26" t="s">
        <v>560</v>
      </c>
      <c r="C545" s="24">
        <v>270</v>
      </c>
      <c r="D545" s="24">
        <v>-17.100000000000001</v>
      </c>
      <c r="E545" s="30">
        <f t="shared" si="8"/>
        <v>10017</v>
      </c>
    </row>
    <row r="546" spans="2:5">
      <c r="B546" s="26" t="s">
        <v>561</v>
      </c>
      <c r="C546" s="24">
        <v>259</v>
      </c>
      <c r="D546" s="24">
        <v>-21.8</v>
      </c>
      <c r="E546" s="30">
        <f t="shared" si="8"/>
        <v>10826.199999999999</v>
      </c>
    </row>
    <row r="547" spans="2:5">
      <c r="B547" s="26" t="s">
        <v>562</v>
      </c>
      <c r="C547" s="24">
        <v>285</v>
      </c>
      <c r="D547" s="24">
        <v>-20.100000000000001</v>
      </c>
      <c r="E547" s="30">
        <f t="shared" si="8"/>
        <v>11428.5</v>
      </c>
    </row>
    <row r="548" spans="2:5">
      <c r="B548" s="26" t="s">
        <v>563</v>
      </c>
      <c r="C548" s="24">
        <v>284</v>
      </c>
      <c r="D548" s="24">
        <v>-18.5</v>
      </c>
      <c r="E548" s="30">
        <f t="shared" si="8"/>
        <v>10934</v>
      </c>
    </row>
    <row r="549" spans="2:5">
      <c r="B549" s="26" t="s">
        <v>564</v>
      </c>
      <c r="C549" s="24">
        <v>256</v>
      </c>
      <c r="D549" s="24">
        <v>-20.6</v>
      </c>
      <c r="E549" s="30">
        <f t="shared" si="8"/>
        <v>10393.6</v>
      </c>
    </row>
    <row r="550" spans="2:5">
      <c r="B550" s="23" t="s">
        <v>565</v>
      </c>
      <c r="C550" s="24"/>
      <c r="D550" s="24"/>
      <c r="E550" s="30">
        <f t="shared" si="8"/>
        <v>0</v>
      </c>
    </row>
    <row r="551" spans="2:5">
      <c r="B551" s="23" t="s">
        <v>566</v>
      </c>
      <c r="C551" s="24"/>
      <c r="D551" s="24"/>
      <c r="E551" s="30">
        <f t="shared" si="8"/>
        <v>0</v>
      </c>
    </row>
    <row r="552" spans="2:5">
      <c r="B552" s="26" t="s">
        <v>567</v>
      </c>
      <c r="C552" s="24">
        <v>323</v>
      </c>
      <c r="D552" s="24">
        <v>-7.3</v>
      </c>
      <c r="E552" s="30">
        <f t="shared" si="8"/>
        <v>8817.9</v>
      </c>
    </row>
    <row r="553" spans="2:5">
      <c r="B553" s="26" t="s">
        <v>568</v>
      </c>
      <c r="C553" s="24">
        <v>305</v>
      </c>
      <c r="D553" s="24">
        <v>-5.0999999999999996</v>
      </c>
      <c r="E553" s="30">
        <f t="shared" si="8"/>
        <v>7655.5</v>
      </c>
    </row>
    <row r="554" spans="2:5">
      <c r="B554" s="26" t="s">
        <v>569</v>
      </c>
      <c r="C554" s="24">
        <v>325</v>
      </c>
      <c r="D554" s="24">
        <v>-2</v>
      </c>
      <c r="E554" s="30">
        <f t="shared" si="8"/>
        <v>7150</v>
      </c>
    </row>
    <row r="555" spans="2:5">
      <c r="B555" s="26" t="s">
        <v>570</v>
      </c>
      <c r="C555" s="24">
        <v>285</v>
      </c>
      <c r="D555" s="24">
        <v>-7.1</v>
      </c>
      <c r="E555" s="30">
        <f t="shared" si="8"/>
        <v>7723.5</v>
      </c>
    </row>
    <row r="556" spans="2:5">
      <c r="B556" s="26" t="s">
        <v>571</v>
      </c>
      <c r="C556" s="24">
        <v>290</v>
      </c>
      <c r="D556" s="24">
        <v>-7.2</v>
      </c>
      <c r="E556" s="30">
        <f t="shared" si="8"/>
        <v>7888</v>
      </c>
    </row>
    <row r="557" spans="2:5">
      <c r="B557" s="26" t="s">
        <v>572</v>
      </c>
      <c r="C557" s="24">
        <v>330</v>
      </c>
      <c r="D557" s="24">
        <v>-6.2</v>
      </c>
      <c r="E557" s="30">
        <f t="shared" si="8"/>
        <v>8646</v>
      </c>
    </row>
    <row r="558" spans="2:5">
      <c r="B558" s="26" t="s">
        <v>573</v>
      </c>
      <c r="C558" s="24">
        <v>296</v>
      </c>
      <c r="D558" s="24">
        <v>-8.6</v>
      </c>
      <c r="E558" s="30">
        <f t="shared" si="8"/>
        <v>8465.6</v>
      </c>
    </row>
    <row r="559" spans="2:5">
      <c r="B559" s="23" t="s">
        <v>574</v>
      </c>
      <c r="C559" s="24"/>
      <c r="D559" s="24"/>
      <c r="E559" s="30">
        <f t="shared" si="8"/>
        <v>0</v>
      </c>
    </row>
    <row r="560" spans="2:5">
      <c r="B560" s="26" t="s">
        <v>575</v>
      </c>
      <c r="C560" s="24">
        <v>221</v>
      </c>
      <c r="D560" s="24">
        <v>-4</v>
      </c>
      <c r="E560" s="30">
        <f t="shared" si="8"/>
        <v>5304</v>
      </c>
    </row>
  </sheetData>
  <mergeCells count="41">
    <mergeCell ref="C63:C65"/>
    <mergeCell ref="D63:D65"/>
    <mergeCell ref="C52:C54"/>
    <mergeCell ref="D52:D54"/>
    <mergeCell ref="C82:C83"/>
    <mergeCell ref="D82:D83"/>
    <mergeCell ref="B82:B83"/>
    <mergeCell ref="C67:C69"/>
    <mergeCell ref="D67:D69"/>
    <mergeCell ref="C134:C136"/>
    <mergeCell ref="D134:D136"/>
    <mergeCell ref="C99:C100"/>
    <mergeCell ref="D99:D100"/>
    <mergeCell ref="B99:B100"/>
    <mergeCell ref="C206:C207"/>
    <mergeCell ref="D206:D207"/>
    <mergeCell ref="B206:B207"/>
    <mergeCell ref="C185:C186"/>
    <mergeCell ref="D185:D186"/>
    <mergeCell ref="B185:B186"/>
    <mergeCell ref="C341:C342"/>
    <mergeCell ref="D341:D342"/>
    <mergeCell ref="B341:B342"/>
    <mergeCell ref="C245:C246"/>
    <mergeCell ref="D245:D246"/>
    <mergeCell ref="B245:B246"/>
    <mergeCell ref="B376:B377"/>
    <mergeCell ref="B390:B391"/>
    <mergeCell ref="C344:C345"/>
    <mergeCell ref="D344:D345"/>
    <mergeCell ref="B344:B345"/>
    <mergeCell ref="C459:C460"/>
    <mergeCell ref="D459:D460"/>
    <mergeCell ref="B459:B460"/>
    <mergeCell ref="D390:D391"/>
    <mergeCell ref="C390:C391"/>
    <mergeCell ref="C489:C490"/>
    <mergeCell ref="D489:D490"/>
    <mergeCell ref="C485:C486"/>
    <mergeCell ref="D485:D486"/>
    <mergeCell ref="B485:B486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Без электр</vt:lpstr>
      <vt:lpstr>Расчет градусосуток по регионам</vt:lpstr>
      <vt:lpstr>Лист3</vt:lpstr>
    </vt:vector>
  </TitlesOfParts>
  <Company>CtrlSoft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3Q</dc:creator>
  <cp:lastModifiedBy>3Q</cp:lastModifiedBy>
  <dcterms:created xsi:type="dcterms:W3CDTF">2016-09-22T12:03:20Z</dcterms:created>
  <dcterms:modified xsi:type="dcterms:W3CDTF">2016-10-12T13:40:13Z</dcterms:modified>
</cp:coreProperties>
</file>