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7995"/>
  </bookViews>
  <sheets>
    <sheet name="январь" sheetId="1" r:id="rId1"/>
  </sheets>
  <calcPr calcId="125725" refMode="R1C1"/>
</workbook>
</file>

<file path=xl/calcChain.xml><?xml version="1.0" encoding="utf-8"?>
<calcChain xmlns="http://schemas.openxmlformats.org/spreadsheetml/2006/main">
  <c r="F90" i="1"/>
  <c r="G89"/>
  <c r="H89"/>
  <c r="I89"/>
  <c r="J89"/>
  <c r="K89"/>
  <c r="L89"/>
  <c r="M89"/>
  <c r="F89"/>
  <c r="G87"/>
  <c r="H87"/>
  <c r="I87"/>
  <c r="J87"/>
  <c r="K87"/>
  <c r="L87"/>
  <c r="M87"/>
  <c r="F87"/>
  <c r="G62"/>
  <c r="H62"/>
  <c r="I62"/>
  <c r="J62"/>
  <c r="K62"/>
  <c r="L62"/>
  <c r="M62"/>
  <c r="F62"/>
  <c r="Q7"/>
  <c r="Q9"/>
  <c r="Q10"/>
  <c r="Q11"/>
  <c r="Q13"/>
  <c r="Q14"/>
  <c r="Q16"/>
  <c r="Q17"/>
  <c r="Q19"/>
  <c r="Q20"/>
  <c r="Q22"/>
  <c r="Q23"/>
  <c r="Q24"/>
  <c r="Q25"/>
  <c r="Q26"/>
  <c r="Q27"/>
  <c r="Q29"/>
  <c r="Q30"/>
  <c r="Q31"/>
  <c r="Q32"/>
  <c r="Q33"/>
  <c r="Q35"/>
  <c r="Q36"/>
  <c r="Q38"/>
  <c r="Q39"/>
  <c r="Q40"/>
  <c r="Q42"/>
  <c r="Q43"/>
  <c r="Q44"/>
  <c r="Q45"/>
  <c r="Q46"/>
  <c r="Q48"/>
  <c r="Q49"/>
  <c r="Q51"/>
  <c r="Q52"/>
  <c r="Q54"/>
  <c r="Q55"/>
  <c r="Q57"/>
  <c r="Q58"/>
  <c r="Q60"/>
  <c r="Q61"/>
  <c r="Q65"/>
  <c r="Q66"/>
  <c r="Q68"/>
  <c r="Q69"/>
  <c r="Q70"/>
  <c r="Q72"/>
  <c r="Q73"/>
  <c r="Q74"/>
  <c r="Q75"/>
  <c r="Q77"/>
  <c r="Q78"/>
  <c r="Q79"/>
  <c r="Q80"/>
  <c r="Q81"/>
  <c r="Q83"/>
  <c r="Q84"/>
  <c r="Q85"/>
  <c r="Q86"/>
  <c r="Q6"/>
  <c r="P7"/>
  <c r="P9"/>
  <c r="P10"/>
  <c r="P11"/>
  <c r="P13"/>
  <c r="P14"/>
  <c r="P16"/>
  <c r="P17"/>
  <c r="P19"/>
  <c r="P20"/>
  <c r="P22"/>
  <c r="P23"/>
  <c r="P24"/>
  <c r="P25"/>
  <c r="P26"/>
  <c r="P27"/>
  <c r="P29"/>
  <c r="P30"/>
  <c r="P31"/>
  <c r="P32"/>
  <c r="P33"/>
  <c r="P35"/>
  <c r="P36"/>
  <c r="P38"/>
  <c r="P39"/>
  <c r="P40"/>
  <c r="P42"/>
  <c r="P43"/>
  <c r="P44"/>
  <c r="P45"/>
  <c r="P46"/>
  <c r="P48"/>
  <c r="P49"/>
  <c r="P51"/>
  <c r="P52"/>
  <c r="P54"/>
  <c r="P55"/>
  <c r="P57"/>
  <c r="P58"/>
  <c r="P60"/>
  <c r="P61"/>
  <c r="P65"/>
  <c r="P66"/>
  <c r="P68"/>
  <c r="P69"/>
  <c r="P70"/>
  <c r="P72"/>
  <c r="P73"/>
  <c r="P74"/>
  <c r="P75"/>
  <c r="P77"/>
  <c r="P78"/>
  <c r="P79"/>
  <c r="P80"/>
  <c r="P81"/>
  <c r="P82"/>
  <c r="Q82" s="1"/>
  <c r="P83"/>
  <c r="P84"/>
  <c r="P85"/>
  <c r="P86"/>
  <c r="P6"/>
  <c r="O7"/>
  <c r="O9"/>
  <c r="O10"/>
  <c r="O11"/>
  <c r="O13"/>
  <c r="O14"/>
  <c r="O16"/>
  <c r="O17"/>
  <c r="O19"/>
  <c r="O20"/>
  <c r="O22"/>
  <c r="O23"/>
  <c r="O24"/>
  <c r="O25"/>
  <c r="O26"/>
  <c r="O27"/>
  <c r="O29"/>
  <c r="O30"/>
  <c r="O31"/>
  <c r="O32"/>
  <c r="O33"/>
  <c r="O35"/>
  <c r="O36"/>
  <c r="O38"/>
  <c r="O39"/>
  <c r="O40"/>
  <c r="O42"/>
  <c r="O43"/>
  <c r="O44"/>
  <c r="O45"/>
  <c r="O46"/>
  <c r="O48"/>
  <c r="O49"/>
  <c r="O51"/>
  <c r="O52"/>
  <c r="O54"/>
  <c r="O55"/>
  <c r="O57"/>
  <c r="O58"/>
  <c r="O60"/>
  <c r="O61"/>
  <c r="O65"/>
  <c r="O66"/>
  <c r="O68"/>
  <c r="O69"/>
  <c r="O70"/>
  <c r="O72"/>
  <c r="O73"/>
  <c r="O74"/>
  <c r="O75"/>
  <c r="O77"/>
  <c r="O78"/>
  <c r="O79"/>
  <c r="O80"/>
  <c r="O81"/>
  <c r="O82"/>
  <c r="O83"/>
  <c r="O84"/>
  <c r="O85"/>
  <c r="O86"/>
  <c r="O6"/>
  <c r="M74"/>
  <c r="K74"/>
  <c r="G74"/>
  <c r="F74"/>
  <c r="M73"/>
  <c r="K73"/>
  <c r="G73"/>
  <c r="F73"/>
  <c r="M72"/>
  <c r="K72"/>
  <c r="G72"/>
  <c r="F72"/>
  <c r="M69"/>
  <c r="L69"/>
  <c r="K69"/>
  <c r="M68"/>
  <c r="L68"/>
  <c r="K68"/>
  <c r="M66"/>
  <c r="L66"/>
  <c r="K66"/>
  <c r="M65"/>
  <c r="L65"/>
  <c r="K65"/>
  <c r="E12"/>
  <c r="E15"/>
  <c r="E18"/>
  <c r="B89"/>
  <c r="E76"/>
  <c r="E59"/>
  <c r="E28"/>
  <c r="E21"/>
</calcChain>
</file>

<file path=xl/sharedStrings.xml><?xml version="1.0" encoding="utf-8"?>
<sst xmlns="http://schemas.openxmlformats.org/spreadsheetml/2006/main" count="117" uniqueCount="93">
  <si>
    <t>площадь</t>
  </si>
  <si>
    <t xml:space="preserve">кол-во жителей </t>
  </si>
  <si>
    <t>отопление</t>
  </si>
  <si>
    <t>ГВС</t>
  </si>
  <si>
    <t>дом №1</t>
  </si>
  <si>
    <t>дом №2</t>
  </si>
  <si>
    <t>дом № 3</t>
  </si>
  <si>
    <t>3--1</t>
  </si>
  <si>
    <t>3--2</t>
  </si>
  <si>
    <t>дом №4</t>
  </si>
  <si>
    <t>дом №5</t>
  </si>
  <si>
    <t>5--1</t>
  </si>
  <si>
    <t>5--2</t>
  </si>
  <si>
    <t>дом №6</t>
  </si>
  <si>
    <t>6--1</t>
  </si>
  <si>
    <t>6--2</t>
  </si>
  <si>
    <t>дом № 7</t>
  </si>
  <si>
    <t>7--1</t>
  </si>
  <si>
    <t>7--2</t>
  </si>
  <si>
    <t>дом №8</t>
  </si>
  <si>
    <t>8--1</t>
  </si>
  <si>
    <t>8--2</t>
  </si>
  <si>
    <t>дом № 9</t>
  </si>
  <si>
    <t>дом №10</t>
  </si>
  <si>
    <t>дом №11</t>
  </si>
  <si>
    <t>дом №11а</t>
  </si>
  <si>
    <t xml:space="preserve">дом №12 </t>
  </si>
  <si>
    <t>12--1</t>
  </si>
  <si>
    <t>12--2</t>
  </si>
  <si>
    <t>дом № 13</t>
  </si>
  <si>
    <t>дом №20</t>
  </si>
  <si>
    <t>дом №21</t>
  </si>
  <si>
    <t>дом №22</t>
  </si>
  <si>
    <t>22--1</t>
  </si>
  <si>
    <t>22--2</t>
  </si>
  <si>
    <t>дом №23</t>
  </si>
  <si>
    <t>23--1</t>
  </si>
  <si>
    <t>23--2</t>
  </si>
  <si>
    <t>дом №24</t>
  </si>
  <si>
    <t>дом №37</t>
  </si>
  <si>
    <t>37--1</t>
  </si>
  <si>
    <t>37--2</t>
  </si>
  <si>
    <t>дом №38</t>
  </si>
  <si>
    <t>дом №39</t>
  </si>
  <si>
    <t>дом№40</t>
  </si>
  <si>
    <t>дом №41</t>
  </si>
  <si>
    <t>41--1</t>
  </si>
  <si>
    <t>41--2</t>
  </si>
  <si>
    <t>дом №42</t>
  </si>
  <si>
    <t>42--1</t>
  </si>
  <si>
    <t>42--2</t>
  </si>
  <si>
    <t>дом №43</t>
  </si>
  <si>
    <t>43--1</t>
  </si>
  <si>
    <t>43--2</t>
  </si>
  <si>
    <t>дом №44</t>
  </si>
  <si>
    <t>дом №45</t>
  </si>
  <si>
    <t>Итого элкот.№1</t>
  </si>
  <si>
    <t xml:space="preserve">п.Черемушки </t>
  </si>
  <si>
    <t>дом №65</t>
  </si>
  <si>
    <t>65--1</t>
  </si>
  <si>
    <t>65--2</t>
  </si>
  <si>
    <t>дом №66</t>
  </si>
  <si>
    <t>66-1</t>
  </si>
  <si>
    <t>66-2</t>
  </si>
  <si>
    <t>дом № 67</t>
  </si>
  <si>
    <t>дом №68</t>
  </si>
  <si>
    <t>дом №69</t>
  </si>
  <si>
    <t>дом №70</t>
  </si>
  <si>
    <t xml:space="preserve">дом № 72 </t>
  </si>
  <si>
    <t>дом №73</t>
  </si>
  <si>
    <t>дом №74</t>
  </si>
  <si>
    <t>дом № 75</t>
  </si>
  <si>
    <t>дом №76</t>
  </si>
  <si>
    <t>дом №77</t>
  </si>
  <si>
    <t>дом №78</t>
  </si>
  <si>
    <t xml:space="preserve">Итого </t>
  </si>
  <si>
    <t>элкот.№2</t>
  </si>
  <si>
    <t>Всего:</t>
  </si>
  <si>
    <t>Q ,от Гкал/час</t>
  </si>
  <si>
    <t>Qгвс , Гкал/час</t>
  </si>
  <si>
    <t>№ типового проекта</t>
  </si>
  <si>
    <t>1-467А -5</t>
  </si>
  <si>
    <t>кол-во квартир</t>
  </si>
  <si>
    <t>год ввода в эксплуатацию</t>
  </si>
  <si>
    <t>1-467А -2</t>
  </si>
  <si>
    <t>1-447С-44</t>
  </si>
  <si>
    <t>85-013/1</t>
  </si>
  <si>
    <t>85-07-1</t>
  </si>
  <si>
    <t>Gот</t>
  </si>
  <si>
    <t>Gгвс</t>
  </si>
  <si>
    <t>G под.</t>
  </si>
  <si>
    <t>сопрот системы</t>
  </si>
  <si>
    <t>коэф смешения</t>
  </si>
</sst>
</file>

<file path=xl/styles.xml><?xml version="1.0" encoding="utf-8"?>
<styleSheet xmlns="http://schemas.openxmlformats.org/spreadsheetml/2006/main">
  <numFmts count="2">
    <numFmt numFmtId="164" formatCode="0.0"/>
    <numFmt numFmtId="166" formatCode="_-* #,##0_р_._-;\-* #,##0_р_._-;_-* &quot;-&quot;??_р_._-;_-@_-"/>
  </numFmts>
  <fonts count="15">
    <font>
      <sz val="11"/>
      <color theme="1"/>
      <name val="Calibri"/>
      <family val="2"/>
      <charset val="204"/>
      <scheme val="minor"/>
    </font>
    <font>
      <sz val="10"/>
      <name val="Arial"/>
    </font>
    <font>
      <sz val="8"/>
      <name val="Arial"/>
      <family val="2"/>
      <charset val="204"/>
    </font>
    <font>
      <sz val="8"/>
      <name val="Arial Cyr"/>
      <family val="2"/>
      <charset val="204"/>
    </font>
    <font>
      <sz val="8"/>
      <color theme="1"/>
      <name val="Calibri"/>
      <family val="2"/>
      <charset val="204"/>
      <scheme val="minor"/>
    </font>
    <font>
      <i/>
      <sz val="8"/>
      <name val="Arial Cyr"/>
      <family val="2"/>
      <charset val="204"/>
    </font>
    <font>
      <i/>
      <sz val="8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8"/>
      <name val="Arial Cyr"/>
      <charset val="204"/>
    </font>
    <font>
      <b/>
      <sz val="8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name val="Arial Cyr"/>
      <family val="2"/>
      <charset val="204"/>
    </font>
    <font>
      <b/>
      <sz val="11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1" xfId="1" applyFont="1" applyBorder="1" applyAlignment="1" applyProtection="1">
      <alignment horizontal="center" vertical="center"/>
      <protection locked="0" hidden="1"/>
    </xf>
    <xf numFmtId="0" fontId="3" fillId="0" borderId="5" xfId="0" applyFont="1" applyFill="1" applyBorder="1" applyAlignment="1">
      <alignment horizontal="center"/>
    </xf>
    <xf numFmtId="0" fontId="4" fillId="0" borderId="6" xfId="0" applyFont="1" applyFill="1" applyBorder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0" fontId="3" fillId="0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2" borderId="6" xfId="0" applyFont="1" applyFill="1" applyBorder="1"/>
    <xf numFmtId="164" fontId="6" fillId="2" borderId="1" xfId="0" applyNumberFormat="1" applyFont="1" applyFill="1" applyBorder="1"/>
    <xf numFmtId="0" fontId="6" fillId="2" borderId="0" xfId="0" applyFont="1" applyFill="1"/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>
      <alignment horizontal="center"/>
    </xf>
    <xf numFmtId="0" fontId="4" fillId="2" borderId="6" xfId="0" applyFont="1" applyFill="1" applyBorder="1"/>
    <xf numFmtId="164" fontId="0" fillId="2" borderId="1" xfId="0" applyNumberFormat="1" applyFill="1" applyBorder="1"/>
    <xf numFmtId="0" fontId="0" fillId="2" borderId="0" xfId="0" applyFill="1"/>
    <xf numFmtId="2" fontId="0" fillId="0" borderId="1" xfId="0" applyNumberFormat="1" applyBorder="1"/>
    <xf numFmtId="2" fontId="7" fillId="2" borderId="1" xfId="0" applyNumberFormat="1" applyFont="1" applyFill="1" applyBorder="1"/>
    <xf numFmtId="164" fontId="7" fillId="2" borderId="1" xfId="0" applyNumberFormat="1" applyFont="1" applyFill="1" applyBorder="1"/>
    <xf numFmtId="0" fontId="7" fillId="2" borderId="0" xfId="0" applyFont="1" applyFill="1"/>
    <xf numFmtId="16" fontId="5" fillId="2" borderId="7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1" fontId="7" fillId="2" borderId="1" xfId="0" applyNumberFormat="1" applyFont="1" applyFill="1" applyBorder="1"/>
    <xf numFmtId="0" fontId="5" fillId="2" borderId="8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9" fillId="0" borderId="6" xfId="0" applyFont="1" applyFill="1" applyBorder="1"/>
    <xf numFmtId="164" fontId="0" fillId="0" borderId="0" xfId="0" applyNumberFormat="1" applyBorder="1"/>
    <xf numFmtId="0" fontId="0" fillId="0" borderId="2" xfId="0" applyBorder="1" applyAlignment="1">
      <alignment horizontal="center"/>
    </xf>
    <xf numFmtId="0" fontId="10" fillId="0" borderId="1" xfId="0" applyFont="1" applyBorder="1"/>
    <xf numFmtId="0" fontId="11" fillId="0" borderId="6" xfId="0" applyFont="1" applyBorder="1"/>
    <xf numFmtId="0" fontId="3" fillId="3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5" borderId="1" xfId="0" applyFill="1" applyBorder="1"/>
    <xf numFmtId="0" fontId="0" fillId="0" borderId="1" xfId="0" applyNumberFormat="1" applyBorder="1"/>
    <xf numFmtId="0" fontId="0" fillId="0" borderId="0" xfId="0" applyNumberFormat="1"/>
    <xf numFmtId="0" fontId="10" fillId="0" borderId="0" xfId="0" applyNumberFormat="1" applyFont="1"/>
    <xf numFmtId="0" fontId="7" fillId="2" borderId="1" xfId="0" applyNumberFormat="1" applyFont="1" applyFill="1" applyBorder="1"/>
    <xf numFmtId="0" fontId="7" fillId="2" borderId="0" xfId="0" applyNumberFormat="1" applyFont="1" applyFill="1"/>
    <xf numFmtId="0" fontId="10" fillId="0" borderId="1" xfId="0" applyNumberFormat="1" applyFont="1" applyBorder="1"/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6" xfId="0" applyNumberFormat="1" applyFont="1" applyBorder="1" applyAlignment="1" applyProtection="1">
      <alignment horizontal="center" vertical="center"/>
      <protection hidden="1"/>
    </xf>
    <xf numFmtId="0" fontId="0" fillId="0" borderId="2" xfId="0" applyNumberFormat="1" applyBorder="1"/>
    <xf numFmtId="0" fontId="0" fillId="0" borderId="6" xfId="0" applyNumberFormat="1" applyBorder="1"/>
    <xf numFmtId="1" fontId="2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ill="1" applyBorder="1"/>
    <xf numFmtId="0" fontId="10" fillId="5" borderId="1" xfId="0" applyFont="1" applyFill="1" applyBorder="1"/>
    <xf numFmtId="2" fontId="0" fillId="0" borderId="0" xfId="0" applyNumberFormat="1"/>
    <xf numFmtId="0" fontId="0" fillId="2" borderId="4" xfId="0" applyNumberFormat="1" applyFill="1" applyBorder="1"/>
    <xf numFmtId="0" fontId="0" fillId="2" borderId="2" xfId="0" applyNumberFormat="1" applyFill="1" applyBorder="1"/>
    <xf numFmtId="0" fontId="0" fillId="2" borderId="0" xfId="0" applyNumberFormat="1" applyFill="1"/>
    <xf numFmtId="0" fontId="0" fillId="2" borderId="1" xfId="0" applyNumberFormat="1" applyFill="1" applyBorder="1"/>
    <xf numFmtId="0" fontId="10" fillId="0" borderId="1" xfId="0" applyFont="1" applyBorder="1" applyAlignment="1">
      <alignment horizontal="center"/>
    </xf>
    <xf numFmtId="0" fontId="10" fillId="0" borderId="14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2" xfId="1" applyNumberFormat="1" applyFont="1" applyBorder="1" applyAlignment="1" applyProtection="1">
      <alignment horizontal="center" vertical="center" wrapText="1"/>
      <protection hidden="1"/>
    </xf>
    <xf numFmtId="0" fontId="2" fillId="0" borderId="3" xfId="1" applyNumberFormat="1" applyFont="1" applyBorder="1" applyAlignment="1" applyProtection="1">
      <alignment horizontal="center" vertical="center" wrapText="1"/>
      <protection hidden="1"/>
    </xf>
    <xf numFmtId="0" fontId="2" fillId="0" borderId="4" xfId="1" applyNumberFormat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 vertical="center"/>
      <protection locked="0" hidden="1"/>
    </xf>
    <xf numFmtId="0" fontId="0" fillId="0" borderId="0" xfId="0" applyNumberFormat="1" applyFill="1"/>
    <xf numFmtId="0" fontId="10" fillId="0" borderId="0" xfId="0" applyNumberFormat="1" applyFont="1" applyFill="1"/>
    <xf numFmtId="0" fontId="10" fillId="0" borderId="1" xfId="0" applyFont="1" applyFill="1" applyBorder="1"/>
    <xf numFmtId="0" fontId="13" fillId="0" borderId="9" xfId="0" applyFont="1" applyFill="1" applyBorder="1" applyAlignment="1">
      <alignment horizontal="center"/>
    </xf>
    <xf numFmtId="164" fontId="12" fillId="0" borderId="1" xfId="0" applyNumberFormat="1" applyFont="1" applyBorder="1"/>
    <xf numFmtId="0" fontId="12" fillId="0" borderId="1" xfId="0" applyNumberFormat="1" applyFont="1" applyBorder="1"/>
    <xf numFmtId="0" fontId="12" fillId="0" borderId="1" xfId="0" applyFont="1" applyBorder="1"/>
    <xf numFmtId="0" fontId="12" fillId="0" borderId="0" xfId="0" applyFont="1"/>
    <xf numFmtId="2" fontId="12" fillId="0" borderId="0" xfId="0" applyNumberFormat="1" applyFont="1"/>
    <xf numFmtId="0" fontId="13" fillId="0" borderId="10" xfId="0" applyFont="1" applyFill="1" applyBorder="1" applyAlignment="1">
      <alignment horizontal="center"/>
    </xf>
    <xf numFmtId="0" fontId="9" fillId="0" borderId="13" xfId="0" applyFont="1" applyFill="1" applyBorder="1"/>
    <xf numFmtId="164" fontId="12" fillId="0" borderId="4" xfId="0" applyNumberFormat="1" applyFont="1" applyBorder="1"/>
    <xf numFmtId="0" fontId="12" fillId="0" borderId="4" xfId="0" applyFont="1" applyBorder="1"/>
    <xf numFmtId="0" fontId="14" fillId="0" borderId="12" xfId="0" applyFont="1" applyFill="1" applyBorder="1" applyAlignment="1">
      <alignment horizontal="center"/>
    </xf>
    <xf numFmtId="0" fontId="12" fillId="0" borderId="6" xfId="0" applyFont="1" applyFill="1" applyBorder="1"/>
    <xf numFmtId="166" fontId="12" fillId="0" borderId="1" xfId="0" applyNumberFormat="1" applyFont="1" applyBorder="1"/>
    <xf numFmtId="166" fontId="0" fillId="0" borderId="1" xfId="0" applyNumberForma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93"/>
  <sheetViews>
    <sheetView tabSelected="1" topLeftCell="A4" zoomScaleNormal="100" workbookViewId="0">
      <pane xSplit="2" ySplit="2" topLeftCell="C72" activePane="bottomRight" state="frozen"/>
      <selection activeCell="A4" sqref="A4"/>
      <selection pane="topRight" activeCell="C4" sqref="C4"/>
      <selection pane="bottomLeft" activeCell="A6" sqref="A6"/>
      <selection pane="bottomRight" activeCell="F89" sqref="F89:G90"/>
    </sheetView>
  </sheetViews>
  <sheetFormatPr defaultRowHeight="15"/>
  <cols>
    <col min="2" max="2" width="9.140625" customWidth="1"/>
    <col min="3" max="4" width="13.28515625" customWidth="1"/>
    <col min="5" max="5" width="9.140625" customWidth="1"/>
    <col min="6" max="6" width="16.28515625" customWidth="1"/>
    <col min="7" max="7" width="18.140625" customWidth="1"/>
    <col min="8" max="9" width="0" hidden="1" customWidth="1"/>
    <col min="10" max="10" width="17.5703125" hidden="1" customWidth="1"/>
  </cols>
  <sheetData>
    <row r="2" spans="1:17">
      <c r="E2" s="58"/>
      <c r="F2" s="58"/>
      <c r="G2" s="58"/>
    </row>
    <row r="3" spans="1:17">
      <c r="B3" s="58" t="s">
        <v>0</v>
      </c>
      <c r="C3" s="29"/>
      <c r="D3" s="29"/>
      <c r="E3" s="59" t="s">
        <v>1</v>
      </c>
      <c r="F3" s="1" t="s">
        <v>2</v>
      </c>
      <c r="G3" s="1" t="s">
        <v>3</v>
      </c>
    </row>
    <row r="4" spans="1:17">
      <c r="B4" s="58"/>
      <c r="C4" s="56" t="s">
        <v>82</v>
      </c>
      <c r="D4" s="56" t="s">
        <v>83</v>
      </c>
      <c r="E4" s="60"/>
      <c r="F4" s="62" t="s">
        <v>78</v>
      </c>
      <c r="G4" s="62" t="s">
        <v>79</v>
      </c>
      <c r="J4" s="55" t="s">
        <v>80</v>
      </c>
      <c r="K4" s="53" t="s">
        <v>88</v>
      </c>
      <c r="L4" s="53" t="s">
        <v>89</v>
      </c>
      <c r="M4" s="53" t="s">
        <v>90</v>
      </c>
      <c r="N4" s="54" t="s">
        <v>91</v>
      </c>
      <c r="O4" s="55" t="s">
        <v>92</v>
      </c>
    </row>
    <row r="5" spans="1:17">
      <c r="B5" s="58"/>
      <c r="C5" s="57"/>
      <c r="D5" s="57"/>
      <c r="E5" s="61"/>
      <c r="F5" s="62"/>
      <c r="G5" s="62"/>
      <c r="J5" s="55"/>
      <c r="K5" s="53"/>
      <c r="L5" s="53"/>
      <c r="M5" s="53"/>
      <c r="N5" s="54"/>
      <c r="O5" s="55"/>
    </row>
    <row r="6" spans="1:17">
      <c r="A6" s="2" t="s">
        <v>4</v>
      </c>
      <c r="B6" s="3">
        <v>3937.3</v>
      </c>
      <c r="C6" s="3">
        <v>90</v>
      </c>
      <c r="D6" s="3">
        <v>1971</v>
      </c>
      <c r="E6" s="6">
        <v>190</v>
      </c>
      <c r="F6" s="35">
        <v>303125</v>
      </c>
      <c r="G6" s="35">
        <v>280000</v>
      </c>
      <c r="H6" s="36"/>
      <c r="I6" s="36"/>
      <c r="J6" s="37" t="s">
        <v>81</v>
      </c>
      <c r="K6" s="35">
        <v>5.05</v>
      </c>
      <c r="L6" s="35">
        <v>4.67</v>
      </c>
      <c r="M6" s="35">
        <v>7.39</v>
      </c>
      <c r="N6" s="46">
        <v>800</v>
      </c>
      <c r="O6">
        <f>(130-95)/(95-70)</f>
        <v>1.4</v>
      </c>
      <c r="P6">
        <f>1.4*N6*(1+O6)*(1+O6)</f>
        <v>6451.2</v>
      </c>
      <c r="Q6" s="48">
        <f>P6/1000</f>
        <v>6.4512</v>
      </c>
    </row>
    <row r="7" spans="1:17">
      <c r="A7" s="7" t="s">
        <v>5</v>
      </c>
      <c r="B7" s="3">
        <v>3896.4</v>
      </c>
      <c r="C7" s="3">
        <v>90</v>
      </c>
      <c r="D7" s="3">
        <v>1973</v>
      </c>
      <c r="E7" s="6">
        <v>189</v>
      </c>
      <c r="F7" s="35">
        <v>303125</v>
      </c>
      <c r="G7" s="35">
        <v>280000</v>
      </c>
      <c r="H7" s="36"/>
      <c r="I7" s="36"/>
      <c r="J7" s="37" t="s">
        <v>81</v>
      </c>
      <c r="K7" s="35">
        <v>5.05</v>
      </c>
      <c r="L7" s="35">
        <v>4.67</v>
      </c>
      <c r="M7" s="35">
        <v>7.39</v>
      </c>
      <c r="N7" s="46">
        <v>800</v>
      </c>
      <c r="O7">
        <f t="shared" ref="O7:O70" si="0">(130-95)/(95-70)</f>
        <v>1.4</v>
      </c>
      <c r="P7">
        <f t="shared" ref="P7:P70" si="1">1.4*N7*(1+O7)*(1+O7)</f>
        <v>6451.2</v>
      </c>
      <c r="Q7" s="48">
        <f t="shared" ref="Q7:Q70" si="2">P7/1000</f>
        <v>6.4512</v>
      </c>
    </row>
    <row r="8" spans="1:17">
      <c r="A8" s="7" t="s">
        <v>6</v>
      </c>
      <c r="B8" s="3">
        <v>5241.3999999999996</v>
      </c>
      <c r="C8" s="3">
        <v>120</v>
      </c>
      <c r="D8" s="3">
        <v>1974</v>
      </c>
      <c r="E8" s="6">
        <v>259</v>
      </c>
      <c r="F8" s="35"/>
      <c r="G8" s="35"/>
      <c r="H8" s="36"/>
      <c r="I8" s="36"/>
      <c r="J8" s="37"/>
      <c r="K8" s="35"/>
      <c r="L8" s="35"/>
      <c r="M8" s="35"/>
      <c r="N8" s="4"/>
      <c r="Q8" s="48"/>
    </row>
    <row r="9" spans="1:17" s="11" customFormat="1">
      <c r="A9" s="8" t="s">
        <v>7</v>
      </c>
      <c r="B9" s="9"/>
      <c r="C9" s="9"/>
      <c r="D9" s="9"/>
      <c r="E9" s="10">
        <v>116</v>
      </c>
      <c r="F9" s="38">
        <v>202000</v>
      </c>
      <c r="G9" s="38">
        <v>172250</v>
      </c>
      <c r="H9" s="39"/>
      <c r="I9" s="39"/>
      <c r="J9" s="39"/>
      <c r="K9" s="38">
        <v>3.37</v>
      </c>
      <c r="L9" s="38">
        <v>2.68</v>
      </c>
      <c r="M9" s="38">
        <v>4.8</v>
      </c>
      <c r="N9" s="46">
        <v>1090</v>
      </c>
      <c r="O9">
        <f t="shared" si="0"/>
        <v>1.4</v>
      </c>
      <c r="P9">
        <f t="shared" si="1"/>
        <v>8789.76</v>
      </c>
      <c r="Q9" s="48">
        <f t="shared" si="2"/>
        <v>8.7897599999999994</v>
      </c>
    </row>
    <row r="10" spans="1:17" s="11" customFormat="1">
      <c r="A10" s="8" t="s">
        <v>8</v>
      </c>
      <c r="B10" s="9"/>
      <c r="C10" s="9"/>
      <c r="D10" s="9"/>
      <c r="E10" s="10">
        <v>143</v>
      </c>
      <c r="F10" s="38">
        <v>202000</v>
      </c>
      <c r="G10" s="38">
        <v>172250</v>
      </c>
      <c r="H10" s="39"/>
      <c r="I10" s="39"/>
      <c r="J10" s="39"/>
      <c r="K10" s="38">
        <v>3.37</v>
      </c>
      <c r="L10" s="38">
        <v>2.68</v>
      </c>
      <c r="M10" s="38">
        <v>4.8</v>
      </c>
      <c r="N10" s="46">
        <v>1090</v>
      </c>
      <c r="O10">
        <f t="shared" si="0"/>
        <v>1.4</v>
      </c>
      <c r="P10">
        <f t="shared" si="1"/>
        <v>8789.76</v>
      </c>
      <c r="Q10" s="48">
        <f t="shared" si="2"/>
        <v>8.7897599999999994</v>
      </c>
    </row>
    <row r="11" spans="1:17">
      <c r="A11" s="7" t="s">
        <v>9</v>
      </c>
      <c r="B11" s="3">
        <v>2627.6</v>
      </c>
      <c r="C11" s="3">
        <v>60</v>
      </c>
      <c r="D11" s="3">
        <v>1976</v>
      </c>
      <c r="E11" s="6">
        <v>129</v>
      </c>
      <c r="F11" s="35">
        <v>237830</v>
      </c>
      <c r="G11" s="35">
        <v>198000</v>
      </c>
      <c r="H11" s="36"/>
      <c r="I11" s="36"/>
      <c r="J11" s="36" t="s">
        <v>84</v>
      </c>
      <c r="K11" s="35">
        <v>3.96</v>
      </c>
      <c r="L11" s="35">
        <v>3.3</v>
      </c>
      <c r="M11" s="35">
        <v>5.61</v>
      </c>
      <c r="N11" s="46">
        <v>1090</v>
      </c>
      <c r="O11">
        <f t="shared" si="0"/>
        <v>1.4</v>
      </c>
      <c r="P11">
        <f t="shared" si="1"/>
        <v>8789.76</v>
      </c>
      <c r="Q11" s="48">
        <f t="shared" si="2"/>
        <v>8.7897599999999994</v>
      </c>
    </row>
    <row r="12" spans="1:17">
      <c r="A12" s="7" t="s">
        <v>10</v>
      </c>
      <c r="B12" s="3">
        <v>5232.2700000000004</v>
      </c>
      <c r="C12" s="3">
        <v>120</v>
      </c>
      <c r="D12" s="3">
        <v>1973</v>
      </c>
      <c r="E12" s="6">
        <f>SUM(E13:E14)</f>
        <v>279</v>
      </c>
      <c r="F12" s="40"/>
      <c r="G12" s="35"/>
      <c r="H12" s="36"/>
      <c r="I12" s="36"/>
      <c r="J12" s="37" t="s">
        <v>81</v>
      </c>
      <c r="K12" s="35"/>
      <c r="L12" s="35"/>
      <c r="M12" s="35"/>
      <c r="N12" s="4"/>
      <c r="Q12" s="48"/>
    </row>
    <row r="13" spans="1:17" s="16" customFormat="1">
      <c r="A13" s="13" t="s">
        <v>11</v>
      </c>
      <c r="B13" s="14"/>
      <c r="C13" s="14"/>
      <c r="D13" s="14"/>
      <c r="E13" s="15">
        <v>144</v>
      </c>
      <c r="F13" s="38">
        <v>202000</v>
      </c>
      <c r="G13" s="38">
        <v>172250</v>
      </c>
      <c r="H13" s="39"/>
      <c r="I13" s="39"/>
      <c r="J13" s="39"/>
      <c r="K13" s="38">
        <v>3.37</v>
      </c>
      <c r="L13" s="38">
        <v>2.68</v>
      </c>
      <c r="M13" s="38">
        <v>4.8</v>
      </c>
      <c r="N13" s="46">
        <v>1090</v>
      </c>
      <c r="O13">
        <f t="shared" si="0"/>
        <v>1.4</v>
      </c>
      <c r="P13">
        <f t="shared" si="1"/>
        <v>8789.76</v>
      </c>
      <c r="Q13" s="48">
        <f t="shared" si="2"/>
        <v>8.7897599999999994</v>
      </c>
    </row>
    <row r="14" spans="1:17" s="16" customFormat="1">
      <c r="A14" s="13" t="s">
        <v>12</v>
      </c>
      <c r="B14" s="14"/>
      <c r="C14" s="14"/>
      <c r="D14" s="14"/>
      <c r="E14" s="15">
        <v>135</v>
      </c>
      <c r="F14" s="38">
        <v>202000</v>
      </c>
      <c r="G14" s="38">
        <v>172250</v>
      </c>
      <c r="H14" s="39"/>
      <c r="I14" s="39"/>
      <c r="J14" s="39"/>
      <c r="K14" s="38">
        <v>3.37</v>
      </c>
      <c r="L14" s="38">
        <v>2.68</v>
      </c>
      <c r="M14" s="38">
        <v>4.8</v>
      </c>
      <c r="N14" s="46">
        <v>1090</v>
      </c>
      <c r="O14">
        <f t="shared" si="0"/>
        <v>1.4</v>
      </c>
      <c r="P14">
        <f t="shared" si="1"/>
        <v>8789.76</v>
      </c>
      <c r="Q14" s="48">
        <f t="shared" si="2"/>
        <v>8.7897599999999994</v>
      </c>
    </row>
    <row r="15" spans="1:17">
      <c r="A15" s="7" t="s">
        <v>13</v>
      </c>
      <c r="B15" s="3">
        <v>5233</v>
      </c>
      <c r="C15" s="3">
        <v>120</v>
      </c>
      <c r="D15" s="3">
        <v>1972</v>
      </c>
      <c r="E15" s="17">
        <f>SUM(E16:E17)</f>
        <v>244</v>
      </c>
      <c r="F15" s="35"/>
      <c r="G15" s="35"/>
      <c r="H15" s="36"/>
      <c r="I15" s="36"/>
      <c r="J15" s="37" t="s">
        <v>81</v>
      </c>
      <c r="K15" s="35"/>
      <c r="L15" s="35"/>
      <c r="M15" s="35"/>
      <c r="N15" s="4"/>
      <c r="Q15" s="48"/>
    </row>
    <row r="16" spans="1:17" s="20" customFormat="1">
      <c r="A16" s="8" t="s">
        <v>14</v>
      </c>
      <c r="B16" s="9"/>
      <c r="C16" s="9"/>
      <c r="D16" s="9"/>
      <c r="E16" s="19">
        <v>132</v>
      </c>
      <c r="F16" s="38">
        <v>202000</v>
      </c>
      <c r="G16" s="38">
        <v>172250</v>
      </c>
      <c r="H16" s="39"/>
      <c r="I16" s="39"/>
      <c r="J16" s="39"/>
      <c r="K16" s="38">
        <v>3.37</v>
      </c>
      <c r="L16" s="38">
        <v>2.68</v>
      </c>
      <c r="M16" s="38">
        <v>4.8</v>
      </c>
      <c r="N16" s="46">
        <v>1090</v>
      </c>
      <c r="O16">
        <f t="shared" si="0"/>
        <v>1.4</v>
      </c>
      <c r="P16">
        <f t="shared" si="1"/>
        <v>8789.76</v>
      </c>
      <c r="Q16" s="48">
        <f t="shared" si="2"/>
        <v>8.7897599999999994</v>
      </c>
    </row>
    <row r="17" spans="1:17" s="20" customFormat="1">
      <c r="A17" s="8" t="s">
        <v>15</v>
      </c>
      <c r="B17" s="9"/>
      <c r="C17" s="9"/>
      <c r="D17" s="9"/>
      <c r="E17" s="19">
        <v>112</v>
      </c>
      <c r="F17" s="38">
        <v>202000</v>
      </c>
      <c r="G17" s="38">
        <v>172250</v>
      </c>
      <c r="H17" s="39"/>
      <c r="I17" s="39"/>
      <c r="J17" s="39"/>
      <c r="K17" s="38">
        <v>3.37</v>
      </c>
      <c r="L17" s="38">
        <v>2.68</v>
      </c>
      <c r="M17" s="38">
        <v>4.8</v>
      </c>
      <c r="N17" s="46">
        <v>1090</v>
      </c>
      <c r="O17">
        <f t="shared" si="0"/>
        <v>1.4</v>
      </c>
      <c r="P17">
        <f t="shared" si="1"/>
        <v>8789.76</v>
      </c>
      <c r="Q17" s="48">
        <f t="shared" si="2"/>
        <v>8.7897599999999994</v>
      </c>
    </row>
    <row r="18" spans="1:17">
      <c r="A18" s="7" t="s">
        <v>16</v>
      </c>
      <c r="B18" s="3">
        <v>5251.7</v>
      </c>
      <c r="C18" s="3">
        <v>120</v>
      </c>
      <c r="D18" s="3">
        <v>1971</v>
      </c>
      <c r="E18" s="17">
        <f t="shared" ref="E18" si="3">SUM(E19:E20)</f>
        <v>280</v>
      </c>
      <c r="F18" s="40"/>
      <c r="G18" s="35"/>
      <c r="H18" s="36"/>
      <c r="I18" s="36"/>
      <c r="J18" s="37" t="s">
        <v>81</v>
      </c>
      <c r="K18" s="35"/>
      <c r="L18" s="35"/>
      <c r="M18" s="35"/>
      <c r="N18" s="4"/>
      <c r="Q18" s="48"/>
    </row>
    <row r="19" spans="1:17" s="20" customFormat="1">
      <c r="A19" s="8" t="s">
        <v>17</v>
      </c>
      <c r="B19" s="9"/>
      <c r="C19" s="9"/>
      <c r="D19" s="9"/>
      <c r="E19" s="19">
        <v>154</v>
      </c>
      <c r="F19" s="38">
        <v>202000</v>
      </c>
      <c r="G19" s="38">
        <v>172250</v>
      </c>
      <c r="H19" s="39"/>
      <c r="I19" s="39"/>
      <c r="J19" s="39"/>
      <c r="K19" s="38">
        <v>3.37</v>
      </c>
      <c r="L19" s="38">
        <v>2.68</v>
      </c>
      <c r="M19" s="38">
        <v>4.8</v>
      </c>
      <c r="N19" s="46">
        <v>1090</v>
      </c>
      <c r="O19">
        <f t="shared" si="0"/>
        <v>1.4</v>
      </c>
      <c r="P19">
        <f t="shared" si="1"/>
        <v>8789.76</v>
      </c>
      <c r="Q19" s="48">
        <f t="shared" si="2"/>
        <v>8.7897599999999994</v>
      </c>
    </row>
    <row r="20" spans="1:17" s="20" customFormat="1">
      <c r="A20" s="8" t="s">
        <v>18</v>
      </c>
      <c r="B20" s="9"/>
      <c r="C20" s="9"/>
      <c r="D20" s="9"/>
      <c r="E20" s="19">
        <v>126</v>
      </c>
      <c r="F20" s="38">
        <v>202000</v>
      </c>
      <c r="G20" s="38">
        <v>172250</v>
      </c>
      <c r="H20" s="39"/>
      <c r="I20" s="39"/>
      <c r="J20" s="39"/>
      <c r="K20" s="38">
        <v>3.37</v>
      </c>
      <c r="L20" s="38">
        <v>2.68</v>
      </c>
      <c r="M20" s="38">
        <v>4.8</v>
      </c>
      <c r="N20" s="46">
        <v>1090</v>
      </c>
      <c r="O20">
        <f t="shared" si="0"/>
        <v>1.4</v>
      </c>
      <c r="P20">
        <f t="shared" si="1"/>
        <v>8789.76</v>
      </c>
      <c r="Q20" s="48">
        <f t="shared" si="2"/>
        <v>8.7897599999999994</v>
      </c>
    </row>
    <row r="21" spans="1:17">
      <c r="A21" s="7" t="s">
        <v>19</v>
      </c>
      <c r="B21" s="3">
        <v>5267.9</v>
      </c>
      <c r="C21" s="3">
        <v>120</v>
      </c>
      <c r="D21" s="3">
        <v>1970</v>
      </c>
      <c r="E21" s="17">
        <f t="shared" ref="E21" si="4">SUM(E22:E23)</f>
        <v>245</v>
      </c>
      <c r="F21" s="40"/>
      <c r="G21" s="35"/>
      <c r="H21" s="36"/>
      <c r="I21" s="36"/>
      <c r="J21" s="37"/>
      <c r="K21" s="35"/>
      <c r="L21" s="35"/>
      <c r="M21" s="35"/>
      <c r="N21" s="4"/>
      <c r="Q21" s="48"/>
    </row>
    <row r="22" spans="1:17" s="20" customFormat="1">
      <c r="A22" s="8" t="s">
        <v>20</v>
      </c>
      <c r="B22" s="9"/>
      <c r="C22" s="9"/>
      <c r="D22" s="9"/>
      <c r="E22" s="19">
        <v>128</v>
      </c>
      <c r="F22" s="38">
        <v>202000</v>
      </c>
      <c r="G22" s="38">
        <v>172250</v>
      </c>
      <c r="H22" s="39"/>
      <c r="I22" s="39"/>
      <c r="J22" s="39"/>
      <c r="K22" s="38">
        <v>3.37</v>
      </c>
      <c r="L22" s="38">
        <v>2.68</v>
      </c>
      <c r="M22" s="38">
        <v>4.8</v>
      </c>
      <c r="N22" s="46">
        <v>1090</v>
      </c>
      <c r="O22">
        <f t="shared" si="0"/>
        <v>1.4</v>
      </c>
      <c r="P22">
        <f t="shared" si="1"/>
        <v>8789.76</v>
      </c>
      <c r="Q22" s="48">
        <f t="shared" si="2"/>
        <v>8.7897599999999994</v>
      </c>
    </row>
    <row r="23" spans="1:17" s="20" customFormat="1">
      <c r="A23" s="8" t="s">
        <v>21</v>
      </c>
      <c r="B23" s="9"/>
      <c r="C23" s="9"/>
      <c r="D23" s="9"/>
      <c r="E23" s="19">
        <v>117</v>
      </c>
      <c r="F23" s="38">
        <v>202000</v>
      </c>
      <c r="G23" s="38">
        <v>172250</v>
      </c>
      <c r="H23" s="39"/>
      <c r="I23" s="39"/>
      <c r="J23" s="39"/>
      <c r="K23" s="38">
        <v>3.37</v>
      </c>
      <c r="L23" s="38">
        <v>2.68</v>
      </c>
      <c r="M23" s="38">
        <v>4.8</v>
      </c>
      <c r="N23" s="46">
        <v>1090</v>
      </c>
      <c r="O23">
        <f t="shared" si="0"/>
        <v>1.4</v>
      </c>
      <c r="P23">
        <f t="shared" si="1"/>
        <v>8789.76</v>
      </c>
      <c r="Q23" s="48">
        <f t="shared" si="2"/>
        <v>8.7897599999999994</v>
      </c>
    </row>
    <row r="24" spans="1:17">
      <c r="A24" s="7" t="s">
        <v>22</v>
      </c>
      <c r="B24" s="3">
        <v>2592.29</v>
      </c>
      <c r="C24" s="3">
        <v>60</v>
      </c>
      <c r="D24" s="3">
        <v>1971</v>
      </c>
      <c r="E24" s="6">
        <v>123</v>
      </c>
      <c r="F24" s="40">
        <v>237830</v>
      </c>
      <c r="G24" s="35">
        <v>198000</v>
      </c>
      <c r="H24" s="36"/>
      <c r="I24" s="36"/>
      <c r="J24" s="36" t="s">
        <v>84</v>
      </c>
      <c r="K24" s="35">
        <v>3.96</v>
      </c>
      <c r="L24" s="35">
        <v>3.3</v>
      </c>
      <c r="M24" s="35">
        <v>5.61</v>
      </c>
      <c r="N24" s="46">
        <v>1090</v>
      </c>
      <c r="O24">
        <f t="shared" si="0"/>
        <v>1.4</v>
      </c>
      <c r="P24">
        <f t="shared" si="1"/>
        <v>8789.76</v>
      </c>
      <c r="Q24" s="48">
        <f t="shared" si="2"/>
        <v>8.7897599999999994</v>
      </c>
    </row>
    <row r="25" spans="1:17">
      <c r="A25" s="7" t="s">
        <v>23</v>
      </c>
      <c r="B25" s="3">
        <v>2586.65</v>
      </c>
      <c r="C25" s="31">
        <v>60</v>
      </c>
      <c r="D25" s="3">
        <v>1978</v>
      </c>
      <c r="E25" s="6">
        <v>140</v>
      </c>
      <c r="F25" s="40">
        <v>237830</v>
      </c>
      <c r="G25" s="35">
        <v>198000</v>
      </c>
      <c r="H25" s="36"/>
      <c r="I25" s="36"/>
      <c r="J25" s="36" t="s">
        <v>84</v>
      </c>
      <c r="K25" s="35">
        <v>3.96</v>
      </c>
      <c r="L25" s="35">
        <v>3.3</v>
      </c>
      <c r="M25" s="35">
        <v>5.61</v>
      </c>
      <c r="N25" s="46">
        <v>1090</v>
      </c>
      <c r="O25">
        <f t="shared" si="0"/>
        <v>1.4</v>
      </c>
      <c r="P25">
        <f t="shared" si="1"/>
        <v>8789.76</v>
      </c>
      <c r="Q25" s="48">
        <f t="shared" si="2"/>
        <v>8.7897599999999994</v>
      </c>
    </row>
    <row r="26" spans="1:17">
      <c r="A26" s="7" t="s">
        <v>24</v>
      </c>
      <c r="B26" s="3">
        <v>2607.1999999999998</v>
      </c>
      <c r="C26" s="31">
        <v>60</v>
      </c>
      <c r="D26" s="3">
        <v>1978</v>
      </c>
      <c r="E26" s="6">
        <v>111</v>
      </c>
      <c r="F26" s="40">
        <v>237830</v>
      </c>
      <c r="G26" s="35">
        <v>198000</v>
      </c>
      <c r="H26" s="36"/>
      <c r="I26" s="36"/>
      <c r="J26" s="36" t="s">
        <v>84</v>
      </c>
      <c r="K26" s="35">
        <v>3.96</v>
      </c>
      <c r="L26" s="35">
        <v>3.3</v>
      </c>
      <c r="M26" s="35">
        <v>5.61</v>
      </c>
      <c r="N26" s="46">
        <v>800</v>
      </c>
      <c r="O26">
        <f t="shared" si="0"/>
        <v>1.4</v>
      </c>
      <c r="P26">
        <f t="shared" si="1"/>
        <v>6451.2</v>
      </c>
      <c r="Q26" s="48">
        <f t="shared" si="2"/>
        <v>6.4512</v>
      </c>
    </row>
    <row r="27" spans="1:17">
      <c r="A27" s="7" t="s">
        <v>25</v>
      </c>
      <c r="B27" s="3">
        <v>3930.2</v>
      </c>
      <c r="C27" s="3">
        <v>90</v>
      </c>
      <c r="D27" s="3">
        <v>1979</v>
      </c>
      <c r="E27" s="6">
        <v>184</v>
      </c>
      <c r="F27" s="40">
        <v>303125</v>
      </c>
      <c r="G27" s="35">
        <v>280000</v>
      </c>
      <c r="H27" s="36"/>
      <c r="I27" s="36"/>
      <c r="J27" s="37" t="s">
        <v>81</v>
      </c>
      <c r="K27" s="35">
        <v>5.05</v>
      </c>
      <c r="L27" s="35">
        <v>4.67</v>
      </c>
      <c r="M27" s="35">
        <v>7.39</v>
      </c>
      <c r="N27" s="30">
        <v>800</v>
      </c>
      <c r="O27">
        <f t="shared" si="0"/>
        <v>1.4</v>
      </c>
      <c r="P27">
        <f t="shared" si="1"/>
        <v>6451.2</v>
      </c>
      <c r="Q27" s="48">
        <f t="shared" si="2"/>
        <v>6.4512</v>
      </c>
    </row>
    <row r="28" spans="1:17">
      <c r="A28" s="7" t="s">
        <v>26</v>
      </c>
      <c r="B28" s="3">
        <v>5212.2</v>
      </c>
      <c r="C28" s="3">
        <v>120</v>
      </c>
      <c r="D28" s="3">
        <v>1979</v>
      </c>
      <c r="E28" s="17">
        <f t="shared" ref="E28" si="5">SUM(E29:E30)</f>
        <v>241</v>
      </c>
      <c r="F28" s="40"/>
      <c r="G28" s="35"/>
      <c r="H28" s="36"/>
      <c r="I28" s="36"/>
      <c r="J28" s="37"/>
      <c r="K28" s="35"/>
      <c r="L28" s="35"/>
      <c r="M28" s="35"/>
      <c r="N28" s="4"/>
      <c r="Q28" s="48"/>
    </row>
    <row r="29" spans="1:17" s="20" customFormat="1">
      <c r="A29" s="8" t="s">
        <v>27</v>
      </c>
      <c r="B29" s="9"/>
      <c r="C29" s="9"/>
      <c r="D29" s="9"/>
      <c r="E29" s="19">
        <v>126</v>
      </c>
      <c r="F29" s="38">
        <v>202000</v>
      </c>
      <c r="G29" s="38">
        <v>172250</v>
      </c>
      <c r="H29" s="39"/>
      <c r="I29" s="39"/>
      <c r="J29" s="39"/>
      <c r="K29" s="38">
        <v>3.37</v>
      </c>
      <c r="L29" s="38">
        <v>2.68</v>
      </c>
      <c r="M29" s="38">
        <v>4.8</v>
      </c>
      <c r="N29" s="46">
        <v>1090</v>
      </c>
      <c r="O29">
        <f t="shared" si="0"/>
        <v>1.4</v>
      </c>
      <c r="P29">
        <f t="shared" si="1"/>
        <v>8789.76</v>
      </c>
      <c r="Q29" s="48">
        <f t="shared" si="2"/>
        <v>8.7897599999999994</v>
      </c>
    </row>
    <row r="30" spans="1:17" s="20" customFormat="1">
      <c r="A30" s="8" t="s">
        <v>28</v>
      </c>
      <c r="B30" s="9"/>
      <c r="C30" s="9"/>
      <c r="D30" s="9"/>
      <c r="E30" s="19">
        <v>115</v>
      </c>
      <c r="F30" s="38">
        <v>202000</v>
      </c>
      <c r="G30" s="38">
        <v>172250</v>
      </c>
      <c r="H30" s="39"/>
      <c r="I30" s="39"/>
      <c r="J30" s="39"/>
      <c r="K30" s="38">
        <v>3.37</v>
      </c>
      <c r="L30" s="38">
        <v>2.68</v>
      </c>
      <c r="M30" s="38">
        <v>4.8</v>
      </c>
      <c r="N30" s="46">
        <v>1090</v>
      </c>
      <c r="O30">
        <f t="shared" si="0"/>
        <v>1.4</v>
      </c>
      <c r="P30">
        <f t="shared" si="1"/>
        <v>8789.76</v>
      </c>
      <c r="Q30" s="48">
        <f t="shared" si="2"/>
        <v>8.7897599999999994</v>
      </c>
    </row>
    <row r="31" spans="1:17">
      <c r="A31" s="32" t="s">
        <v>29</v>
      </c>
      <c r="B31" s="3">
        <v>3026.41</v>
      </c>
      <c r="C31" s="3">
        <v>120</v>
      </c>
      <c r="D31" s="3">
        <v>1975</v>
      </c>
      <c r="E31" s="6">
        <v>184</v>
      </c>
      <c r="F31" s="35">
        <v>247000</v>
      </c>
      <c r="G31" s="46">
        <v>70000</v>
      </c>
      <c r="H31" s="63"/>
      <c r="I31" s="63"/>
      <c r="J31" s="64" t="s">
        <v>85</v>
      </c>
      <c r="K31" s="46">
        <v>4.12</v>
      </c>
      <c r="L31" s="46">
        <v>1.17</v>
      </c>
      <c r="M31" s="46">
        <v>4.71</v>
      </c>
      <c r="N31" s="65">
        <v>1090</v>
      </c>
      <c r="O31">
        <f t="shared" si="0"/>
        <v>1.4</v>
      </c>
      <c r="P31">
        <f t="shared" si="1"/>
        <v>8789.76</v>
      </c>
      <c r="Q31" s="48">
        <f t="shared" si="2"/>
        <v>8.7897599999999994</v>
      </c>
    </row>
    <row r="32" spans="1:17">
      <c r="A32" s="7" t="s">
        <v>30</v>
      </c>
      <c r="B32" s="3">
        <v>3880.6</v>
      </c>
      <c r="C32" s="3">
        <v>90</v>
      </c>
      <c r="D32" s="3">
        <v>1977</v>
      </c>
      <c r="E32" s="6">
        <v>130</v>
      </c>
      <c r="F32" s="40">
        <v>303125</v>
      </c>
      <c r="G32" s="35">
        <v>280000</v>
      </c>
      <c r="H32" s="36"/>
      <c r="I32" s="36"/>
      <c r="J32" s="37" t="s">
        <v>81</v>
      </c>
      <c r="K32" s="35">
        <v>5.05</v>
      </c>
      <c r="L32" s="35">
        <v>4.67</v>
      </c>
      <c r="M32" s="35">
        <v>7.39</v>
      </c>
      <c r="N32" s="30">
        <v>800</v>
      </c>
      <c r="O32">
        <f t="shared" si="0"/>
        <v>1.4</v>
      </c>
      <c r="P32">
        <f t="shared" si="1"/>
        <v>6451.2</v>
      </c>
      <c r="Q32" s="48">
        <f t="shared" si="2"/>
        <v>6.4512</v>
      </c>
    </row>
    <row r="33" spans="1:17">
      <c r="A33" s="7" t="s">
        <v>31</v>
      </c>
      <c r="B33" s="3">
        <v>2632</v>
      </c>
      <c r="C33" s="3">
        <v>60</v>
      </c>
      <c r="D33" s="3">
        <v>1977</v>
      </c>
      <c r="E33" s="6">
        <v>130</v>
      </c>
      <c r="F33" s="40">
        <v>237830</v>
      </c>
      <c r="G33" s="35">
        <v>198000</v>
      </c>
      <c r="H33" s="36"/>
      <c r="I33" s="36"/>
      <c r="J33" s="36" t="s">
        <v>84</v>
      </c>
      <c r="K33" s="35">
        <v>3.96</v>
      </c>
      <c r="L33" s="35">
        <v>3.3</v>
      </c>
      <c r="M33" s="35">
        <v>5.61</v>
      </c>
      <c r="N33" s="46">
        <v>1090</v>
      </c>
      <c r="O33">
        <f t="shared" si="0"/>
        <v>1.4</v>
      </c>
      <c r="P33">
        <f t="shared" si="1"/>
        <v>8789.76</v>
      </c>
      <c r="Q33" s="48">
        <f t="shared" si="2"/>
        <v>8.7897599999999994</v>
      </c>
    </row>
    <row r="34" spans="1:17">
      <c r="A34" s="7" t="s">
        <v>32</v>
      </c>
      <c r="B34" s="3">
        <v>5266.1</v>
      </c>
      <c r="C34" s="3">
        <v>119</v>
      </c>
      <c r="D34" s="3">
        <v>1976</v>
      </c>
      <c r="E34" s="17">
        <v>265</v>
      </c>
      <c r="F34" s="40"/>
      <c r="G34" s="35"/>
      <c r="H34" s="36"/>
      <c r="I34" s="36"/>
      <c r="J34" s="37"/>
      <c r="K34" s="35"/>
      <c r="L34" s="35"/>
      <c r="M34" s="35"/>
      <c r="N34" s="4"/>
      <c r="Q34" s="48"/>
    </row>
    <row r="35" spans="1:17" s="20" customFormat="1">
      <c r="A35" s="21" t="s">
        <v>33</v>
      </c>
      <c r="B35" s="9"/>
      <c r="C35" s="9"/>
      <c r="D35" s="9"/>
      <c r="E35" s="19">
        <v>142</v>
      </c>
      <c r="F35" s="38">
        <v>202000</v>
      </c>
      <c r="G35" s="38">
        <v>172250</v>
      </c>
      <c r="H35" s="39"/>
      <c r="I35" s="39"/>
      <c r="J35" s="39"/>
      <c r="K35" s="38">
        <v>3.37</v>
      </c>
      <c r="L35" s="38">
        <v>2.68</v>
      </c>
      <c r="M35" s="38">
        <v>4.8</v>
      </c>
      <c r="N35" s="46">
        <v>1090</v>
      </c>
      <c r="O35">
        <f t="shared" si="0"/>
        <v>1.4</v>
      </c>
      <c r="P35">
        <f t="shared" si="1"/>
        <v>8789.76</v>
      </c>
      <c r="Q35" s="48">
        <f t="shared" si="2"/>
        <v>8.7897599999999994</v>
      </c>
    </row>
    <row r="36" spans="1:17" s="20" customFormat="1">
      <c r="A36" s="8" t="s">
        <v>34</v>
      </c>
      <c r="B36" s="9"/>
      <c r="C36" s="9"/>
      <c r="D36" s="9"/>
      <c r="E36" s="19">
        <v>123</v>
      </c>
      <c r="F36" s="38">
        <v>202000</v>
      </c>
      <c r="G36" s="38">
        <v>172250</v>
      </c>
      <c r="H36" s="39"/>
      <c r="I36" s="39"/>
      <c r="J36" s="39"/>
      <c r="K36" s="38">
        <v>3.37</v>
      </c>
      <c r="L36" s="38">
        <v>2.68</v>
      </c>
      <c r="M36" s="38">
        <v>4.8</v>
      </c>
      <c r="N36" s="46">
        <v>1090</v>
      </c>
      <c r="O36">
        <f t="shared" si="0"/>
        <v>1.4</v>
      </c>
      <c r="P36">
        <f t="shared" si="1"/>
        <v>8789.76</v>
      </c>
      <c r="Q36" s="48">
        <f t="shared" si="2"/>
        <v>8.7897599999999994</v>
      </c>
    </row>
    <row r="37" spans="1:17">
      <c r="A37" s="7" t="s">
        <v>35</v>
      </c>
      <c r="B37" s="3">
        <v>5253.1</v>
      </c>
      <c r="C37" s="3">
        <v>119</v>
      </c>
      <c r="D37" s="3">
        <v>1977</v>
      </c>
      <c r="E37" s="17">
        <v>253</v>
      </c>
      <c r="F37" s="40"/>
      <c r="G37" s="35"/>
      <c r="H37" s="36"/>
      <c r="I37" s="36"/>
      <c r="J37" s="37"/>
      <c r="K37" s="35"/>
      <c r="L37" s="35"/>
      <c r="M37" s="35"/>
      <c r="N37" s="4"/>
      <c r="Q37" s="48"/>
    </row>
    <row r="38" spans="1:17" s="16" customFormat="1">
      <c r="A38" s="13" t="s">
        <v>36</v>
      </c>
      <c r="B38" s="14"/>
      <c r="C38" s="14"/>
      <c r="D38" s="14"/>
      <c r="E38" s="15">
        <v>118</v>
      </c>
      <c r="F38" s="38">
        <v>202000</v>
      </c>
      <c r="G38" s="38">
        <v>172250</v>
      </c>
      <c r="H38" s="39"/>
      <c r="I38" s="39"/>
      <c r="J38" s="39"/>
      <c r="K38" s="38">
        <v>3.37</v>
      </c>
      <c r="L38" s="38">
        <v>2.68</v>
      </c>
      <c r="M38" s="38">
        <v>4.8</v>
      </c>
      <c r="N38" s="46">
        <v>1090</v>
      </c>
      <c r="O38">
        <f t="shared" si="0"/>
        <v>1.4</v>
      </c>
      <c r="P38">
        <f t="shared" si="1"/>
        <v>8789.76</v>
      </c>
      <c r="Q38" s="48">
        <f t="shared" si="2"/>
        <v>8.7897599999999994</v>
      </c>
    </row>
    <row r="39" spans="1:17" s="16" customFormat="1">
      <c r="A39" s="13" t="s">
        <v>37</v>
      </c>
      <c r="B39" s="14"/>
      <c r="C39" s="14"/>
      <c r="D39" s="14"/>
      <c r="E39" s="15">
        <v>135</v>
      </c>
      <c r="F39" s="38">
        <v>202000</v>
      </c>
      <c r="G39" s="38">
        <v>172250</v>
      </c>
      <c r="H39" s="39"/>
      <c r="I39" s="39"/>
      <c r="J39" s="39"/>
      <c r="K39" s="38">
        <v>3.37</v>
      </c>
      <c r="L39" s="38">
        <v>2.68</v>
      </c>
      <c r="M39" s="38">
        <v>4.8</v>
      </c>
      <c r="N39" s="46">
        <v>1090</v>
      </c>
      <c r="O39">
        <f t="shared" si="0"/>
        <v>1.4</v>
      </c>
      <c r="P39">
        <f t="shared" si="1"/>
        <v>8789.76</v>
      </c>
      <c r="Q39" s="48">
        <f t="shared" si="2"/>
        <v>8.7897599999999994</v>
      </c>
    </row>
    <row r="40" spans="1:17">
      <c r="A40" s="7" t="s">
        <v>38</v>
      </c>
      <c r="B40" s="3">
        <v>3893.3</v>
      </c>
      <c r="C40" s="3">
        <v>90</v>
      </c>
      <c r="D40" s="3">
        <v>1976</v>
      </c>
      <c r="E40" s="6">
        <v>197</v>
      </c>
      <c r="F40" s="40">
        <v>303125</v>
      </c>
      <c r="G40" s="35">
        <v>280000</v>
      </c>
      <c r="H40" s="36"/>
      <c r="I40" s="36"/>
      <c r="J40" s="37" t="s">
        <v>81</v>
      </c>
      <c r="K40" s="35">
        <v>5.05</v>
      </c>
      <c r="L40" s="35">
        <v>4.67</v>
      </c>
      <c r="M40" s="35">
        <v>7.39</v>
      </c>
      <c r="N40" s="30">
        <v>800</v>
      </c>
      <c r="O40">
        <f t="shared" si="0"/>
        <v>1.4</v>
      </c>
      <c r="P40">
        <f t="shared" si="1"/>
        <v>6451.2</v>
      </c>
      <c r="Q40" s="48">
        <f t="shared" si="2"/>
        <v>6.4512</v>
      </c>
    </row>
    <row r="41" spans="1:17">
      <c r="A41" s="7" t="s">
        <v>39</v>
      </c>
      <c r="B41" s="3">
        <v>5252.4</v>
      </c>
      <c r="C41" s="3">
        <v>119</v>
      </c>
      <c r="D41" s="3">
        <v>1976</v>
      </c>
      <c r="E41" s="17">
        <v>229</v>
      </c>
      <c r="F41" s="40"/>
      <c r="G41" s="35"/>
      <c r="H41" s="36"/>
      <c r="I41" s="36"/>
      <c r="J41" s="37"/>
      <c r="K41" s="35"/>
      <c r="L41" s="35"/>
      <c r="M41" s="35"/>
      <c r="N41" s="4"/>
      <c r="Q41" s="48"/>
    </row>
    <row r="42" spans="1:17" s="20" customFormat="1">
      <c r="A42" s="22" t="s">
        <v>40</v>
      </c>
      <c r="B42" s="9"/>
      <c r="C42" s="9"/>
      <c r="D42" s="9"/>
      <c r="E42" s="19">
        <v>120</v>
      </c>
      <c r="F42" s="38">
        <v>202000</v>
      </c>
      <c r="G42" s="38">
        <v>172250</v>
      </c>
      <c r="H42" s="39"/>
      <c r="I42" s="39"/>
      <c r="J42" s="39"/>
      <c r="K42" s="38">
        <v>3.37</v>
      </c>
      <c r="L42" s="38">
        <v>2.68</v>
      </c>
      <c r="M42" s="38">
        <v>4.8</v>
      </c>
      <c r="N42" s="46">
        <v>1090</v>
      </c>
      <c r="O42">
        <f t="shared" si="0"/>
        <v>1.4</v>
      </c>
      <c r="P42">
        <f t="shared" si="1"/>
        <v>8789.76</v>
      </c>
      <c r="Q42" s="48">
        <f t="shared" si="2"/>
        <v>8.7897599999999994</v>
      </c>
    </row>
    <row r="43" spans="1:17" s="20" customFormat="1">
      <c r="A43" s="8" t="s">
        <v>41</v>
      </c>
      <c r="B43" s="9"/>
      <c r="C43" s="9"/>
      <c r="D43" s="9"/>
      <c r="E43" s="19">
        <v>109</v>
      </c>
      <c r="F43" s="38">
        <v>202000</v>
      </c>
      <c r="G43" s="38">
        <v>172250</v>
      </c>
      <c r="H43" s="39"/>
      <c r="I43" s="39"/>
      <c r="J43" s="39"/>
      <c r="K43" s="38">
        <v>3.37</v>
      </c>
      <c r="L43" s="38">
        <v>2.68</v>
      </c>
      <c r="M43" s="38">
        <v>4.8</v>
      </c>
      <c r="N43" s="46">
        <v>1090</v>
      </c>
      <c r="O43">
        <f t="shared" si="0"/>
        <v>1.4</v>
      </c>
      <c r="P43">
        <f t="shared" si="1"/>
        <v>8789.76</v>
      </c>
      <c r="Q43" s="48">
        <f t="shared" si="2"/>
        <v>8.7897599999999994</v>
      </c>
    </row>
    <row r="44" spans="1:17">
      <c r="A44" s="7" t="s">
        <v>42</v>
      </c>
      <c r="B44" s="3">
        <v>2644.7</v>
      </c>
      <c r="C44" s="3">
        <v>60</v>
      </c>
      <c r="D44" s="3">
        <v>1975</v>
      </c>
      <c r="E44" s="6">
        <v>132</v>
      </c>
      <c r="F44" s="40">
        <v>237830</v>
      </c>
      <c r="G44" s="35">
        <v>198000</v>
      </c>
      <c r="H44" s="36"/>
      <c r="I44" s="36"/>
      <c r="J44" s="36" t="s">
        <v>84</v>
      </c>
      <c r="K44" s="35">
        <v>3.96</v>
      </c>
      <c r="L44" s="35">
        <v>3.3</v>
      </c>
      <c r="M44" s="35">
        <v>5.61</v>
      </c>
      <c r="N44" s="46">
        <v>1090</v>
      </c>
      <c r="O44">
        <f t="shared" si="0"/>
        <v>1.4</v>
      </c>
      <c r="P44">
        <f t="shared" si="1"/>
        <v>8789.76</v>
      </c>
      <c r="Q44" s="48">
        <f t="shared" si="2"/>
        <v>8.7897599999999994</v>
      </c>
    </row>
    <row r="45" spans="1:17">
      <c r="A45" s="7" t="s">
        <v>43</v>
      </c>
      <c r="B45" s="3">
        <v>2628</v>
      </c>
      <c r="C45" s="3">
        <v>60</v>
      </c>
      <c r="D45" s="3">
        <v>1976</v>
      </c>
      <c r="E45" s="6">
        <v>128</v>
      </c>
      <c r="F45" s="40">
        <v>237830</v>
      </c>
      <c r="G45" s="35">
        <v>198000</v>
      </c>
      <c r="H45" s="36"/>
      <c r="I45" s="36"/>
      <c r="J45" s="36" t="s">
        <v>84</v>
      </c>
      <c r="K45" s="35">
        <v>3.96</v>
      </c>
      <c r="L45" s="35">
        <v>3.3</v>
      </c>
      <c r="M45" s="35">
        <v>5.61</v>
      </c>
      <c r="N45" s="46">
        <v>1090</v>
      </c>
      <c r="O45">
        <f t="shared" si="0"/>
        <v>1.4</v>
      </c>
      <c r="P45">
        <f t="shared" si="1"/>
        <v>8789.76</v>
      </c>
      <c r="Q45" s="48">
        <f t="shared" si="2"/>
        <v>8.7897599999999994</v>
      </c>
    </row>
    <row r="46" spans="1:17">
      <c r="A46" s="7" t="s">
        <v>44</v>
      </c>
      <c r="B46" s="3">
        <v>3903.8</v>
      </c>
      <c r="C46" s="3">
        <v>90</v>
      </c>
      <c r="D46" s="3">
        <v>1976</v>
      </c>
      <c r="E46" s="6">
        <v>209</v>
      </c>
      <c r="F46" s="40">
        <v>303125</v>
      </c>
      <c r="G46" s="35">
        <v>280000</v>
      </c>
      <c r="H46" s="36"/>
      <c r="I46" s="36"/>
      <c r="J46" s="37" t="s">
        <v>81</v>
      </c>
      <c r="K46" s="35">
        <v>5.05</v>
      </c>
      <c r="L46" s="35">
        <v>4.67</v>
      </c>
      <c r="M46" s="35">
        <v>7.39</v>
      </c>
      <c r="N46" s="30">
        <v>800</v>
      </c>
      <c r="O46">
        <f t="shared" si="0"/>
        <v>1.4</v>
      </c>
      <c r="P46">
        <f t="shared" si="1"/>
        <v>6451.2</v>
      </c>
      <c r="Q46" s="48">
        <f t="shared" si="2"/>
        <v>6.4512</v>
      </c>
    </row>
    <row r="47" spans="1:17">
      <c r="A47" s="7" t="s">
        <v>45</v>
      </c>
      <c r="B47" s="3">
        <v>5280.5</v>
      </c>
      <c r="C47" s="3">
        <v>119</v>
      </c>
      <c r="D47" s="3">
        <v>1975</v>
      </c>
      <c r="E47" s="6">
        <v>254</v>
      </c>
      <c r="F47" s="40"/>
      <c r="G47" s="35"/>
      <c r="H47" s="36"/>
      <c r="I47" s="36"/>
      <c r="J47" s="37"/>
      <c r="K47" s="35"/>
      <c r="L47" s="35"/>
      <c r="M47" s="35"/>
      <c r="N47" s="4"/>
      <c r="Q47" s="48"/>
    </row>
    <row r="48" spans="1:17" s="20" customFormat="1">
      <c r="A48" s="8" t="s">
        <v>46</v>
      </c>
      <c r="B48" s="9"/>
      <c r="C48" s="9"/>
      <c r="D48" s="9"/>
      <c r="E48" s="19">
        <v>139</v>
      </c>
      <c r="F48" s="38">
        <v>202000</v>
      </c>
      <c r="G48" s="38">
        <v>172250</v>
      </c>
      <c r="H48" s="39"/>
      <c r="I48" s="39"/>
      <c r="J48" s="39"/>
      <c r="K48" s="38">
        <v>3.37</v>
      </c>
      <c r="L48" s="38">
        <v>2.68</v>
      </c>
      <c r="M48" s="38">
        <v>4.8</v>
      </c>
      <c r="N48" s="46">
        <v>1090</v>
      </c>
      <c r="O48">
        <f t="shared" si="0"/>
        <v>1.4</v>
      </c>
      <c r="P48">
        <f t="shared" si="1"/>
        <v>8789.76</v>
      </c>
      <c r="Q48" s="48">
        <f t="shared" si="2"/>
        <v>8.7897599999999994</v>
      </c>
    </row>
    <row r="49" spans="1:17" s="20" customFormat="1">
      <c r="A49" s="23" t="s">
        <v>47</v>
      </c>
      <c r="B49" s="9"/>
      <c r="C49" s="9"/>
      <c r="D49" s="9"/>
      <c r="E49" s="19">
        <v>115</v>
      </c>
      <c r="F49" s="38">
        <v>202000</v>
      </c>
      <c r="G49" s="38">
        <v>172250</v>
      </c>
      <c r="H49" s="39"/>
      <c r="I49" s="39"/>
      <c r="J49" s="39"/>
      <c r="K49" s="38">
        <v>3.37</v>
      </c>
      <c r="L49" s="38">
        <v>2.68</v>
      </c>
      <c r="M49" s="38">
        <v>4.8</v>
      </c>
      <c r="N49" s="46">
        <v>1090</v>
      </c>
      <c r="O49">
        <f t="shared" si="0"/>
        <v>1.4</v>
      </c>
      <c r="P49">
        <f t="shared" si="1"/>
        <v>8789.76</v>
      </c>
      <c r="Q49" s="48">
        <f t="shared" si="2"/>
        <v>8.7897599999999994</v>
      </c>
    </row>
    <row r="50" spans="1:17">
      <c r="A50" s="7" t="s">
        <v>48</v>
      </c>
      <c r="B50" s="3">
        <v>5221.8999999999996</v>
      </c>
      <c r="C50" s="3">
        <v>119</v>
      </c>
      <c r="D50" s="3">
        <v>1974</v>
      </c>
      <c r="E50" s="17">
        <v>251</v>
      </c>
      <c r="F50" s="40"/>
      <c r="G50" s="35"/>
      <c r="H50" s="36"/>
      <c r="I50" s="36"/>
      <c r="J50" s="37"/>
      <c r="K50" s="35"/>
      <c r="L50" s="35"/>
      <c r="M50" s="35"/>
      <c r="N50" s="4"/>
      <c r="Q50" s="48"/>
    </row>
    <row r="51" spans="1:17" s="20" customFormat="1">
      <c r="A51" s="8" t="s">
        <v>49</v>
      </c>
      <c r="B51" s="9"/>
      <c r="C51" s="9"/>
      <c r="D51" s="9"/>
      <c r="E51" s="19">
        <v>125</v>
      </c>
      <c r="F51" s="38">
        <v>202000</v>
      </c>
      <c r="G51" s="38">
        <v>172250</v>
      </c>
      <c r="H51" s="39"/>
      <c r="I51" s="39"/>
      <c r="J51" s="39"/>
      <c r="K51" s="38">
        <v>3.37</v>
      </c>
      <c r="L51" s="38">
        <v>2.68</v>
      </c>
      <c r="M51" s="38">
        <v>4.8</v>
      </c>
      <c r="N51" s="46">
        <v>1090</v>
      </c>
      <c r="O51">
        <f t="shared" si="0"/>
        <v>1.4</v>
      </c>
      <c r="P51">
        <f t="shared" si="1"/>
        <v>8789.76</v>
      </c>
      <c r="Q51" s="48">
        <f t="shared" si="2"/>
        <v>8.7897599999999994</v>
      </c>
    </row>
    <row r="52" spans="1:17" s="20" customFormat="1">
      <c r="A52" s="8" t="s">
        <v>50</v>
      </c>
      <c r="B52" s="9"/>
      <c r="C52" s="9"/>
      <c r="D52" s="9"/>
      <c r="E52" s="19">
        <v>126</v>
      </c>
      <c r="F52" s="38">
        <v>202000</v>
      </c>
      <c r="G52" s="38">
        <v>172250</v>
      </c>
      <c r="H52" s="39"/>
      <c r="I52" s="39"/>
      <c r="J52" s="39"/>
      <c r="K52" s="38">
        <v>3.37</v>
      </c>
      <c r="L52" s="38">
        <v>2.68</v>
      </c>
      <c r="M52" s="38">
        <v>4.8</v>
      </c>
      <c r="N52" s="46">
        <v>1090</v>
      </c>
      <c r="O52">
        <f t="shared" si="0"/>
        <v>1.4</v>
      </c>
      <c r="P52">
        <f t="shared" si="1"/>
        <v>8789.76</v>
      </c>
      <c r="Q52" s="48">
        <f t="shared" si="2"/>
        <v>8.7897599999999994</v>
      </c>
    </row>
    <row r="53" spans="1:17">
      <c r="A53" s="7" t="s">
        <v>51</v>
      </c>
      <c r="B53" s="3">
        <v>5267.78</v>
      </c>
      <c r="C53" s="3">
        <v>116</v>
      </c>
      <c r="D53" s="3">
        <v>1974</v>
      </c>
      <c r="E53" s="17">
        <v>218</v>
      </c>
      <c r="F53" s="40"/>
      <c r="G53" s="35"/>
      <c r="H53" s="36"/>
      <c r="I53" s="36"/>
      <c r="J53" s="37"/>
      <c r="K53" s="35"/>
      <c r="L53" s="35"/>
      <c r="M53" s="35"/>
      <c r="N53" s="4"/>
      <c r="Q53" s="48"/>
    </row>
    <row r="54" spans="1:17" s="20" customFormat="1">
      <c r="A54" s="8" t="s">
        <v>52</v>
      </c>
      <c r="B54" s="9"/>
      <c r="C54" s="9"/>
      <c r="D54" s="9"/>
      <c r="E54" s="19">
        <v>107</v>
      </c>
      <c r="F54" s="38">
        <v>202000</v>
      </c>
      <c r="G54" s="38">
        <v>172250</v>
      </c>
      <c r="H54" s="39"/>
      <c r="I54" s="39"/>
      <c r="J54" s="39"/>
      <c r="K54" s="38">
        <v>3.37</v>
      </c>
      <c r="L54" s="38">
        <v>2.68</v>
      </c>
      <c r="M54" s="38">
        <v>4.8</v>
      </c>
      <c r="N54" s="46">
        <v>1090</v>
      </c>
      <c r="O54">
        <f t="shared" si="0"/>
        <v>1.4</v>
      </c>
      <c r="P54">
        <f t="shared" si="1"/>
        <v>8789.76</v>
      </c>
      <c r="Q54" s="48">
        <f t="shared" si="2"/>
        <v>8.7897599999999994</v>
      </c>
    </row>
    <row r="55" spans="1:17" s="20" customFormat="1">
      <c r="A55" s="8" t="s">
        <v>53</v>
      </c>
      <c r="B55" s="9"/>
      <c r="C55" s="9"/>
      <c r="D55" s="9"/>
      <c r="E55" s="19">
        <v>111</v>
      </c>
      <c r="F55" s="38">
        <v>202000</v>
      </c>
      <c r="G55" s="38">
        <v>172250</v>
      </c>
      <c r="H55" s="39"/>
      <c r="I55" s="39"/>
      <c r="J55" s="39"/>
      <c r="K55" s="38">
        <v>3.37</v>
      </c>
      <c r="L55" s="38">
        <v>2.68</v>
      </c>
      <c r="M55" s="38">
        <v>4.8</v>
      </c>
      <c r="N55" s="46">
        <v>1090</v>
      </c>
      <c r="O55">
        <f t="shared" si="0"/>
        <v>1.4</v>
      </c>
      <c r="P55">
        <f t="shared" si="1"/>
        <v>8789.76</v>
      </c>
      <c r="Q55" s="48">
        <f t="shared" si="2"/>
        <v>8.7897599999999994</v>
      </c>
    </row>
    <row r="56" spans="1:17">
      <c r="A56" s="7" t="s">
        <v>54</v>
      </c>
      <c r="B56" s="3">
        <v>5213.5</v>
      </c>
      <c r="C56" s="3">
        <v>119</v>
      </c>
      <c r="D56" s="3">
        <v>1974</v>
      </c>
      <c r="E56" s="17">
        <v>254</v>
      </c>
      <c r="F56" s="40"/>
      <c r="G56" s="35"/>
      <c r="H56" s="36"/>
      <c r="I56" s="36"/>
      <c r="J56" s="37"/>
      <c r="K56" s="35"/>
      <c r="L56" s="35"/>
      <c r="M56" s="35"/>
      <c r="N56" s="4"/>
      <c r="Q56" s="48"/>
    </row>
    <row r="57" spans="1:17" s="20" customFormat="1">
      <c r="A57" s="8"/>
      <c r="B57" s="9"/>
      <c r="C57" s="9"/>
      <c r="D57" s="9"/>
      <c r="E57" s="19">
        <v>135</v>
      </c>
      <c r="F57" s="38">
        <v>202000</v>
      </c>
      <c r="G57" s="38">
        <v>172250</v>
      </c>
      <c r="H57" s="39"/>
      <c r="I57" s="39"/>
      <c r="J57" s="39"/>
      <c r="K57" s="38">
        <v>3.37</v>
      </c>
      <c r="L57" s="38">
        <v>2.68</v>
      </c>
      <c r="M57" s="38">
        <v>4.8</v>
      </c>
      <c r="N57" s="46">
        <v>1090</v>
      </c>
      <c r="O57">
        <f t="shared" si="0"/>
        <v>1.4</v>
      </c>
      <c r="P57">
        <f t="shared" si="1"/>
        <v>8789.76</v>
      </c>
      <c r="Q57" s="48">
        <f t="shared" si="2"/>
        <v>8.7897599999999994</v>
      </c>
    </row>
    <row r="58" spans="1:17" s="20" customFormat="1">
      <c r="A58" s="8"/>
      <c r="B58" s="9"/>
      <c r="C58" s="9"/>
      <c r="D58" s="9"/>
      <c r="E58" s="19">
        <v>119</v>
      </c>
      <c r="F58" s="38">
        <v>202000</v>
      </c>
      <c r="G58" s="38">
        <v>172250</v>
      </c>
      <c r="H58" s="39"/>
      <c r="I58" s="39"/>
      <c r="J58" s="39"/>
      <c r="K58" s="38">
        <v>3.37</v>
      </c>
      <c r="L58" s="38">
        <v>2.68</v>
      </c>
      <c r="M58" s="38">
        <v>4.8</v>
      </c>
      <c r="N58" s="46">
        <v>1090</v>
      </c>
      <c r="O58">
        <f t="shared" si="0"/>
        <v>1.4</v>
      </c>
      <c r="P58">
        <f t="shared" si="1"/>
        <v>8789.76</v>
      </c>
      <c r="Q58" s="48">
        <f t="shared" si="2"/>
        <v>8.7897599999999994</v>
      </c>
    </row>
    <row r="59" spans="1:17">
      <c r="A59" s="7" t="s">
        <v>55</v>
      </c>
      <c r="B59" s="3">
        <v>5257.45</v>
      </c>
      <c r="C59" s="3">
        <v>119</v>
      </c>
      <c r="D59" s="3">
        <v>1974</v>
      </c>
      <c r="E59" s="17">
        <f t="shared" ref="E59" si="6">SUM(E60:E61)</f>
        <v>188</v>
      </c>
      <c r="F59" s="40"/>
      <c r="G59" s="35"/>
      <c r="H59" s="36"/>
      <c r="I59" s="36"/>
      <c r="J59" s="37"/>
      <c r="K59" s="35"/>
      <c r="L59" s="35"/>
      <c r="M59" s="35"/>
      <c r="N59" s="4"/>
      <c r="Q59" s="48"/>
    </row>
    <row r="60" spans="1:17" s="20" customFormat="1">
      <c r="A60" s="25"/>
      <c r="B60" s="9"/>
      <c r="C60" s="9"/>
      <c r="D60" s="9"/>
      <c r="E60" s="19">
        <v>127</v>
      </c>
      <c r="F60" s="38">
        <v>202000</v>
      </c>
      <c r="G60" s="38">
        <v>172250</v>
      </c>
      <c r="H60" s="39"/>
      <c r="I60" s="39"/>
      <c r="J60" s="39"/>
      <c r="K60" s="38">
        <v>3.37</v>
      </c>
      <c r="L60" s="38">
        <v>2.68</v>
      </c>
      <c r="M60" s="38">
        <v>4.8</v>
      </c>
      <c r="N60" s="46">
        <v>1090</v>
      </c>
      <c r="O60">
        <f t="shared" si="0"/>
        <v>1.4</v>
      </c>
      <c r="P60">
        <f t="shared" si="1"/>
        <v>8789.76</v>
      </c>
      <c r="Q60" s="48">
        <f t="shared" si="2"/>
        <v>8.7897599999999994</v>
      </c>
    </row>
    <row r="61" spans="1:17" s="20" customFormat="1" ht="15.75" thickBot="1">
      <c r="A61" s="25"/>
      <c r="B61" s="9"/>
      <c r="C61" s="9"/>
      <c r="D61" s="9"/>
      <c r="E61" s="19">
        <v>61</v>
      </c>
      <c r="F61" s="38">
        <v>202000</v>
      </c>
      <c r="G61" s="38">
        <v>172250</v>
      </c>
      <c r="H61" s="39"/>
      <c r="I61" s="39"/>
      <c r="J61" s="39"/>
      <c r="K61" s="38">
        <v>3.37</v>
      </c>
      <c r="L61" s="38">
        <v>2.68</v>
      </c>
      <c r="M61" s="38">
        <v>4.8</v>
      </c>
      <c r="N61" s="46">
        <v>1090</v>
      </c>
      <c r="O61">
        <f t="shared" si="0"/>
        <v>1.4</v>
      </c>
      <c r="P61">
        <f t="shared" si="1"/>
        <v>8789.76</v>
      </c>
      <c r="Q61" s="48">
        <f t="shared" si="2"/>
        <v>8.7897599999999994</v>
      </c>
    </row>
    <row r="62" spans="1:17" s="70" customFormat="1" ht="15.75" thickBot="1">
      <c r="A62" s="66" t="s">
        <v>56</v>
      </c>
      <c r="B62" s="27"/>
      <c r="C62" s="27"/>
      <c r="D62" s="27"/>
      <c r="E62" s="67"/>
      <c r="F62" s="68">
        <f>SUM(F6:F61)</f>
        <v>9386560</v>
      </c>
      <c r="G62" s="68">
        <f t="shared" ref="G62:M62" si="7">SUM(G6:G61)</f>
        <v>7959000</v>
      </c>
      <c r="H62" s="68">
        <f t="shared" si="7"/>
        <v>0</v>
      </c>
      <c r="I62" s="68">
        <f t="shared" si="7"/>
        <v>0</v>
      </c>
      <c r="J62" s="68">
        <f t="shared" si="7"/>
        <v>0</v>
      </c>
      <c r="K62" s="68">
        <f t="shared" si="7"/>
        <v>156.50000000000006</v>
      </c>
      <c r="L62" s="68">
        <f t="shared" si="7"/>
        <v>127.3300000000001</v>
      </c>
      <c r="M62" s="68">
        <f t="shared" si="7"/>
        <v>222.72000000000014</v>
      </c>
      <c r="N62" s="69"/>
      <c r="Q62" s="71"/>
    </row>
    <row r="63" spans="1:17">
      <c r="A63" s="2" t="s">
        <v>57</v>
      </c>
      <c r="B63" s="3"/>
      <c r="C63" s="3"/>
      <c r="D63" s="3"/>
      <c r="E63" s="6"/>
      <c r="F63" s="35"/>
      <c r="G63" s="35"/>
      <c r="H63" s="36"/>
      <c r="I63" s="36"/>
      <c r="J63" s="36"/>
      <c r="K63" s="35"/>
      <c r="L63" s="35"/>
      <c r="M63" s="35"/>
      <c r="N63" s="4"/>
      <c r="Q63" s="48"/>
    </row>
    <row r="64" spans="1:17">
      <c r="A64" s="7" t="s">
        <v>58</v>
      </c>
      <c r="B64" s="3">
        <v>2603.3000000000002</v>
      </c>
      <c r="C64" s="3">
        <v>54</v>
      </c>
      <c r="D64" s="3">
        <v>1980</v>
      </c>
      <c r="E64" s="5">
        <v>120</v>
      </c>
      <c r="F64" s="40"/>
      <c r="G64" s="35"/>
      <c r="H64" s="36"/>
      <c r="I64" s="36"/>
      <c r="J64" s="36"/>
      <c r="K64" s="35"/>
      <c r="L64" s="35"/>
      <c r="M64" s="35"/>
      <c r="N64" s="4"/>
      <c r="Q64" s="48"/>
    </row>
    <row r="65" spans="1:17" s="20" customFormat="1">
      <c r="A65" s="8" t="s">
        <v>59</v>
      </c>
      <c r="B65" s="9"/>
      <c r="C65" s="9"/>
      <c r="D65" s="9"/>
      <c r="E65" s="19">
        <v>61</v>
      </c>
      <c r="F65" s="38">
        <v>118915</v>
      </c>
      <c r="G65" s="38">
        <v>99000</v>
      </c>
      <c r="H65" s="39"/>
      <c r="I65" s="39"/>
      <c r="J65" s="39"/>
      <c r="K65" s="38">
        <f>3.96/2</f>
        <v>1.98</v>
      </c>
      <c r="L65" s="38">
        <f>3.3/2</f>
        <v>1.65</v>
      </c>
      <c r="M65" s="18">
        <f>5.61/2</f>
        <v>2.8050000000000002</v>
      </c>
      <c r="N65" s="47">
        <v>800</v>
      </c>
      <c r="O65">
        <f t="shared" si="0"/>
        <v>1.4</v>
      </c>
      <c r="P65">
        <f t="shared" si="1"/>
        <v>6451.2</v>
      </c>
      <c r="Q65" s="48">
        <f t="shared" si="2"/>
        <v>6.4512</v>
      </c>
    </row>
    <row r="66" spans="1:17" s="20" customFormat="1">
      <c r="A66" s="8" t="s">
        <v>60</v>
      </c>
      <c r="B66" s="9"/>
      <c r="C66" s="9"/>
      <c r="D66" s="9"/>
      <c r="E66" s="19">
        <v>59</v>
      </c>
      <c r="F66" s="38">
        <v>118915</v>
      </c>
      <c r="G66" s="38">
        <v>99000</v>
      </c>
      <c r="H66" s="39"/>
      <c r="I66" s="39"/>
      <c r="J66" s="39"/>
      <c r="K66" s="38">
        <f>3.96/2</f>
        <v>1.98</v>
      </c>
      <c r="L66" s="38">
        <f>3.3/2</f>
        <v>1.65</v>
      </c>
      <c r="M66" s="18">
        <f>5.61/2</f>
        <v>2.8050000000000002</v>
      </c>
      <c r="N66" s="47">
        <v>800</v>
      </c>
      <c r="O66">
        <f t="shared" si="0"/>
        <v>1.4</v>
      </c>
      <c r="P66">
        <f t="shared" si="1"/>
        <v>6451.2</v>
      </c>
      <c r="Q66" s="48">
        <f t="shared" si="2"/>
        <v>6.4512</v>
      </c>
    </row>
    <row r="67" spans="1:17">
      <c r="A67" s="7" t="s">
        <v>61</v>
      </c>
      <c r="B67" s="3">
        <v>2595.3000000000002</v>
      </c>
      <c r="C67" s="3">
        <v>60</v>
      </c>
      <c r="D67" s="3">
        <v>1981</v>
      </c>
      <c r="E67" s="5">
        <v>122</v>
      </c>
      <c r="F67" s="40"/>
      <c r="G67" s="35"/>
      <c r="H67" s="36"/>
      <c r="I67" s="36"/>
      <c r="J67" s="37"/>
      <c r="K67" s="35"/>
      <c r="L67" s="35"/>
      <c r="M67" s="17"/>
      <c r="N67" s="4"/>
      <c r="Q67" s="48"/>
    </row>
    <row r="68" spans="1:17" s="20" customFormat="1">
      <c r="A68" s="8" t="s">
        <v>62</v>
      </c>
      <c r="B68" s="9"/>
      <c r="C68" s="9"/>
      <c r="D68" s="9"/>
      <c r="E68" s="19">
        <v>56</v>
      </c>
      <c r="F68" s="38">
        <v>118915</v>
      </c>
      <c r="G68" s="38">
        <v>99000</v>
      </c>
      <c r="H68" s="39"/>
      <c r="I68" s="39"/>
      <c r="J68" s="39"/>
      <c r="K68" s="38">
        <f>3.96/2</f>
        <v>1.98</v>
      </c>
      <c r="L68" s="38">
        <f>3.3/2</f>
        <v>1.65</v>
      </c>
      <c r="M68" s="18">
        <f>5.61/2</f>
        <v>2.8050000000000002</v>
      </c>
      <c r="N68" s="47">
        <v>800</v>
      </c>
      <c r="O68">
        <f t="shared" si="0"/>
        <v>1.4</v>
      </c>
      <c r="P68">
        <f t="shared" si="1"/>
        <v>6451.2</v>
      </c>
      <c r="Q68" s="48">
        <f t="shared" si="2"/>
        <v>6.4512</v>
      </c>
    </row>
    <row r="69" spans="1:17" s="20" customFormat="1">
      <c r="A69" s="8" t="s">
        <v>63</v>
      </c>
      <c r="B69" s="9"/>
      <c r="C69" s="9"/>
      <c r="D69" s="9"/>
      <c r="E69" s="19">
        <v>66</v>
      </c>
      <c r="F69" s="38">
        <v>118915</v>
      </c>
      <c r="G69" s="38">
        <v>99000</v>
      </c>
      <c r="H69" s="39"/>
      <c r="I69" s="39"/>
      <c r="J69" s="39"/>
      <c r="K69" s="38">
        <f>3.96/2</f>
        <v>1.98</v>
      </c>
      <c r="L69" s="38">
        <f>3.3/2</f>
        <v>1.65</v>
      </c>
      <c r="M69" s="18">
        <f>5.61/2</f>
        <v>2.8050000000000002</v>
      </c>
      <c r="N69" s="47">
        <v>800</v>
      </c>
      <c r="O69">
        <f t="shared" si="0"/>
        <v>1.4</v>
      </c>
      <c r="P69">
        <f t="shared" si="1"/>
        <v>6451.2</v>
      </c>
      <c r="Q69" s="48">
        <f t="shared" si="2"/>
        <v>6.4512</v>
      </c>
    </row>
    <row r="70" spans="1:17">
      <c r="A70" s="7" t="s">
        <v>64</v>
      </c>
      <c r="B70" s="3">
        <v>2635.5</v>
      </c>
      <c r="C70" s="3">
        <v>60</v>
      </c>
      <c r="D70" s="3">
        <v>1981</v>
      </c>
      <c r="E70" s="6">
        <v>119</v>
      </c>
      <c r="F70" s="40">
        <v>237830</v>
      </c>
      <c r="G70" s="35">
        <v>198000</v>
      </c>
      <c r="H70" s="36"/>
      <c r="I70" s="36"/>
      <c r="J70" s="36" t="s">
        <v>84</v>
      </c>
      <c r="K70" s="35">
        <v>3.96</v>
      </c>
      <c r="L70" s="35">
        <v>3.3</v>
      </c>
      <c r="M70" s="35">
        <v>5.61</v>
      </c>
      <c r="N70" s="46">
        <v>1090</v>
      </c>
      <c r="O70">
        <f t="shared" si="0"/>
        <v>1.4</v>
      </c>
      <c r="P70">
        <f t="shared" si="1"/>
        <v>8789.76</v>
      </c>
      <c r="Q70" s="48">
        <f t="shared" si="2"/>
        <v>8.7897599999999994</v>
      </c>
    </row>
    <row r="71" spans="1:17">
      <c r="A71" s="32" t="s">
        <v>65</v>
      </c>
      <c r="B71" s="3">
        <v>4090</v>
      </c>
      <c r="C71" s="3">
        <v>58</v>
      </c>
      <c r="D71" s="3">
        <v>1986</v>
      </c>
      <c r="E71" s="12">
        <v>148</v>
      </c>
      <c r="F71" s="45"/>
      <c r="G71" s="41"/>
      <c r="H71" s="36"/>
      <c r="I71" s="36"/>
      <c r="J71" s="42"/>
      <c r="K71" s="35"/>
      <c r="L71" s="35"/>
      <c r="M71" s="35"/>
      <c r="N71" s="4"/>
      <c r="Q71" s="48"/>
    </row>
    <row r="72" spans="1:17" s="20" customFormat="1">
      <c r="A72" s="8"/>
      <c r="B72" s="9"/>
      <c r="C72" s="9"/>
      <c r="D72" s="9"/>
      <c r="E72" s="19">
        <v>44</v>
      </c>
      <c r="F72" s="24">
        <f>368500/3</f>
        <v>122833.33333333333</v>
      </c>
      <c r="G72" s="38">
        <f>234000/3</f>
        <v>78000</v>
      </c>
      <c r="H72" s="39"/>
      <c r="I72" s="39"/>
      <c r="J72" s="39"/>
      <c r="K72" s="18">
        <f>2.14/3</f>
        <v>0.71333333333333337</v>
      </c>
      <c r="L72" s="38">
        <v>1.3</v>
      </c>
      <c r="M72" s="18">
        <f>8.09/3</f>
        <v>2.6966666666666668</v>
      </c>
      <c r="N72" s="47">
        <v>800</v>
      </c>
      <c r="O72">
        <f t="shared" ref="O72:O86" si="8">(130-95)/(95-70)</f>
        <v>1.4</v>
      </c>
      <c r="P72">
        <f t="shared" ref="P72:P86" si="9">1.4*N72*(1+O72)*(1+O72)</f>
        <v>6451.2</v>
      </c>
      <c r="Q72" s="48">
        <f t="shared" ref="Q72:Q86" si="10">P72/1000</f>
        <v>6.4512</v>
      </c>
    </row>
    <row r="73" spans="1:17" s="20" customFormat="1">
      <c r="A73" s="8"/>
      <c r="B73" s="9"/>
      <c r="C73" s="9"/>
      <c r="D73" s="9"/>
      <c r="E73" s="19">
        <v>54</v>
      </c>
      <c r="F73" s="24">
        <f>368500/3</f>
        <v>122833.33333333333</v>
      </c>
      <c r="G73" s="38">
        <f>234000/3</f>
        <v>78000</v>
      </c>
      <c r="H73" s="39"/>
      <c r="I73" s="39"/>
      <c r="J73" s="39"/>
      <c r="K73" s="18">
        <f>2.14/3</f>
        <v>0.71333333333333337</v>
      </c>
      <c r="L73" s="38">
        <v>1.3</v>
      </c>
      <c r="M73" s="18">
        <f>8.09/3</f>
        <v>2.6966666666666668</v>
      </c>
      <c r="N73" s="47">
        <v>800</v>
      </c>
      <c r="O73">
        <f t="shared" si="8"/>
        <v>1.4</v>
      </c>
      <c r="P73">
        <f t="shared" si="9"/>
        <v>6451.2</v>
      </c>
      <c r="Q73" s="48">
        <f t="shared" si="10"/>
        <v>6.4512</v>
      </c>
    </row>
    <row r="74" spans="1:17" s="20" customFormat="1">
      <c r="A74" s="8"/>
      <c r="B74" s="9"/>
      <c r="C74" s="9"/>
      <c r="D74" s="9"/>
      <c r="E74" s="19">
        <v>50</v>
      </c>
      <c r="F74" s="24">
        <f>368500/3</f>
        <v>122833.33333333333</v>
      </c>
      <c r="G74" s="38">
        <f>234000/3</f>
        <v>78000</v>
      </c>
      <c r="H74" s="39"/>
      <c r="I74" s="39"/>
      <c r="J74" s="39"/>
      <c r="K74" s="18">
        <f>2.14/3</f>
        <v>0.71333333333333337</v>
      </c>
      <c r="L74" s="38">
        <v>1.3</v>
      </c>
      <c r="M74" s="18">
        <f>8.09/3</f>
        <v>2.6966666666666668</v>
      </c>
      <c r="N74" s="47">
        <v>800</v>
      </c>
      <c r="O74">
        <f t="shared" si="8"/>
        <v>1.4</v>
      </c>
      <c r="P74">
        <f t="shared" si="9"/>
        <v>6451.2</v>
      </c>
      <c r="Q74" s="48">
        <f t="shared" si="10"/>
        <v>6.4512</v>
      </c>
    </row>
    <row r="75" spans="1:17">
      <c r="A75" s="32" t="s">
        <v>66</v>
      </c>
      <c r="B75" s="3">
        <v>1954.7</v>
      </c>
      <c r="C75" s="3">
        <v>35</v>
      </c>
      <c r="D75" s="3">
        <v>1987</v>
      </c>
      <c r="E75" s="6">
        <v>71</v>
      </c>
      <c r="F75" s="43">
        <v>197515</v>
      </c>
      <c r="G75" s="43">
        <v>122400</v>
      </c>
      <c r="H75" s="36"/>
      <c r="I75" s="36"/>
      <c r="J75" s="36" t="s">
        <v>86</v>
      </c>
      <c r="K75" s="35">
        <v>3.29</v>
      </c>
      <c r="L75" s="35">
        <v>2.04</v>
      </c>
      <c r="M75" s="35">
        <v>4.3099999999999996</v>
      </c>
      <c r="N75" s="47">
        <v>800</v>
      </c>
      <c r="O75">
        <f t="shared" si="8"/>
        <v>1.4</v>
      </c>
      <c r="P75">
        <f t="shared" si="9"/>
        <v>6451.2</v>
      </c>
      <c r="Q75" s="48">
        <f t="shared" si="10"/>
        <v>6.4512</v>
      </c>
    </row>
    <row r="76" spans="1:17">
      <c r="A76" s="32" t="s">
        <v>67</v>
      </c>
      <c r="B76" s="3">
        <v>4682.7</v>
      </c>
      <c r="E76" s="17">
        <f t="shared" ref="E76" si="11">SUM(E77:E79)</f>
        <v>167</v>
      </c>
      <c r="F76" s="35"/>
      <c r="G76" s="35"/>
      <c r="H76" s="35"/>
      <c r="I76" s="35"/>
      <c r="J76" s="44"/>
      <c r="K76" s="35"/>
      <c r="L76" s="35"/>
      <c r="M76" s="35"/>
      <c r="N76" s="4"/>
      <c r="Q76" s="48"/>
    </row>
    <row r="77" spans="1:17" s="20" customFormat="1">
      <c r="A77" s="33"/>
      <c r="B77" s="9"/>
      <c r="C77" s="14">
        <v>35</v>
      </c>
      <c r="D77" s="14">
        <v>1988</v>
      </c>
      <c r="E77" s="19">
        <v>69</v>
      </c>
      <c r="F77" s="49">
        <v>197515</v>
      </c>
      <c r="G77" s="50">
        <v>122400</v>
      </c>
      <c r="H77" s="51"/>
      <c r="I77" s="51"/>
      <c r="J77" s="51" t="s">
        <v>86</v>
      </c>
      <c r="K77" s="52">
        <v>3.29</v>
      </c>
      <c r="L77" s="52">
        <v>2.04</v>
      </c>
      <c r="M77" s="52">
        <v>4.3099999999999996</v>
      </c>
      <c r="N77" s="47">
        <v>800</v>
      </c>
      <c r="O77">
        <f t="shared" si="8"/>
        <v>1.4</v>
      </c>
      <c r="P77">
        <f t="shared" si="9"/>
        <v>6451.2</v>
      </c>
      <c r="Q77" s="48">
        <f t="shared" si="10"/>
        <v>6.4512</v>
      </c>
    </row>
    <row r="78" spans="1:17" s="20" customFormat="1">
      <c r="A78" s="33"/>
      <c r="B78" s="9"/>
      <c r="C78" s="9">
        <v>37</v>
      </c>
      <c r="D78" s="9">
        <v>1989</v>
      </c>
      <c r="E78" s="19">
        <v>44</v>
      </c>
      <c r="F78" s="38">
        <v>112825</v>
      </c>
      <c r="G78" s="38">
        <v>78000</v>
      </c>
      <c r="H78" s="39"/>
      <c r="I78" s="39"/>
      <c r="J78" s="39" t="s">
        <v>87</v>
      </c>
      <c r="K78" s="38">
        <v>1.88</v>
      </c>
      <c r="L78" s="38">
        <v>1.3</v>
      </c>
      <c r="M78" s="38">
        <v>2.5299999999999998</v>
      </c>
      <c r="N78" s="47">
        <v>800</v>
      </c>
      <c r="O78">
        <f t="shared" si="8"/>
        <v>1.4</v>
      </c>
      <c r="P78">
        <f t="shared" si="9"/>
        <v>6451.2</v>
      </c>
      <c r="Q78" s="48">
        <f t="shared" si="10"/>
        <v>6.4512</v>
      </c>
    </row>
    <row r="79" spans="1:17" s="20" customFormat="1">
      <c r="A79" s="33"/>
      <c r="B79" s="9"/>
      <c r="C79" s="9"/>
      <c r="D79" s="9"/>
      <c r="E79" s="19">
        <v>54</v>
      </c>
      <c r="F79" s="38">
        <v>112825</v>
      </c>
      <c r="G79" s="38">
        <v>78000</v>
      </c>
      <c r="H79" s="39"/>
      <c r="I79" s="39"/>
      <c r="J79" s="39" t="s">
        <v>87</v>
      </c>
      <c r="K79" s="38">
        <v>1.88</v>
      </c>
      <c r="L79" s="38">
        <v>1.3</v>
      </c>
      <c r="M79" s="38">
        <v>2.5299999999999998</v>
      </c>
      <c r="N79" s="47">
        <v>800</v>
      </c>
      <c r="O79">
        <f t="shared" si="8"/>
        <v>1.4</v>
      </c>
      <c r="P79">
        <f t="shared" si="9"/>
        <v>6451.2</v>
      </c>
      <c r="Q79" s="48">
        <f t="shared" si="10"/>
        <v>6.4512</v>
      </c>
    </row>
    <row r="80" spans="1:17">
      <c r="A80" s="7" t="s">
        <v>68</v>
      </c>
      <c r="B80" s="3">
        <v>2619.8000000000002</v>
      </c>
      <c r="C80" s="3">
        <v>60</v>
      </c>
      <c r="D80" s="3">
        <v>1982</v>
      </c>
      <c r="E80" s="6">
        <v>114</v>
      </c>
      <c r="F80" s="40">
        <v>237830</v>
      </c>
      <c r="G80" s="35">
        <v>198000</v>
      </c>
      <c r="H80" s="36"/>
      <c r="I80" s="36"/>
      <c r="J80" s="36" t="s">
        <v>84</v>
      </c>
      <c r="K80" s="35">
        <v>3.96</v>
      </c>
      <c r="L80" s="35">
        <v>3.3</v>
      </c>
      <c r="M80" s="35">
        <v>5.61</v>
      </c>
      <c r="N80" s="46">
        <v>1090</v>
      </c>
      <c r="O80">
        <f t="shared" si="8"/>
        <v>1.4</v>
      </c>
      <c r="P80">
        <f t="shared" si="9"/>
        <v>8789.76</v>
      </c>
      <c r="Q80" s="48">
        <f t="shared" si="10"/>
        <v>8.7897599999999994</v>
      </c>
    </row>
    <row r="81" spans="1:17">
      <c r="A81" s="7" t="s">
        <v>69</v>
      </c>
      <c r="B81" s="3">
        <v>2629.3</v>
      </c>
      <c r="C81" s="3">
        <v>60</v>
      </c>
      <c r="D81" s="3">
        <v>1984</v>
      </c>
      <c r="E81" s="6">
        <v>106</v>
      </c>
      <c r="F81" s="40">
        <v>237830</v>
      </c>
      <c r="G81" s="35">
        <v>198000</v>
      </c>
      <c r="H81" s="36"/>
      <c r="I81" s="36"/>
      <c r="J81" s="36" t="s">
        <v>84</v>
      </c>
      <c r="K81" s="35">
        <v>3.96</v>
      </c>
      <c r="L81" s="35">
        <v>3.3</v>
      </c>
      <c r="M81" s="35">
        <v>5.61</v>
      </c>
      <c r="N81" s="46">
        <v>1090</v>
      </c>
      <c r="O81">
        <f t="shared" si="8"/>
        <v>1.4</v>
      </c>
      <c r="P81">
        <f t="shared" si="9"/>
        <v>8789.76</v>
      </c>
      <c r="Q81" s="48">
        <f t="shared" si="10"/>
        <v>8.7897599999999994</v>
      </c>
    </row>
    <row r="82" spans="1:17">
      <c r="A82" s="7" t="s">
        <v>70</v>
      </c>
      <c r="B82" s="3">
        <v>1310.0999999999999</v>
      </c>
      <c r="C82" s="3">
        <v>30</v>
      </c>
      <c r="D82" s="3">
        <v>1984</v>
      </c>
      <c r="E82" s="6">
        <v>61</v>
      </c>
      <c r="F82" s="35">
        <v>118915</v>
      </c>
      <c r="G82" s="35">
        <v>99000</v>
      </c>
      <c r="H82" s="36"/>
      <c r="I82" s="36"/>
      <c r="J82" s="37" t="s">
        <v>84</v>
      </c>
      <c r="K82" s="35">
        <v>1.98</v>
      </c>
      <c r="L82" s="35">
        <v>1.65</v>
      </c>
      <c r="M82" s="35">
        <v>2.81</v>
      </c>
      <c r="N82" s="34">
        <v>800</v>
      </c>
      <c r="O82">
        <f t="shared" si="8"/>
        <v>1.4</v>
      </c>
      <c r="P82">
        <f t="shared" si="9"/>
        <v>6451.2</v>
      </c>
      <c r="Q82" s="48">
        <f t="shared" si="10"/>
        <v>6.4512</v>
      </c>
    </row>
    <row r="83" spans="1:17">
      <c r="A83" s="7" t="s">
        <v>71</v>
      </c>
      <c r="B83" s="3">
        <v>2619</v>
      </c>
      <c r="C83" s="3">
        <v>60</v>
      </c>
      <c r="D83" s="3">
        <v>1985</v>
      </c>
      <c r="E83" s="6">
        <v>113</v>
      </c>
      <c r="F83" s="40">
        <v>237830</v>
      </c>
      <c r="G83" s="35">
        <v>198000</v>
      </c>
      <c r="H83" s="36"/>
      <c r="I83" s="36"/>
      <c r="J83" s="36" t="s">
        <v>84</v>
      </c>
      <c r="K83" s="35">
        <v>3.96</v>
      </c>
      <c r="L83" s="35">
        <v>3.3</v>
      </c>
      <c r="M83" s="35">
        <v>5.61</v>
      </c>
      <c r="N83" s="46">
        <v>1090</v>
      </c>
      <c r="O83">
        <f t="shared" si="8"/>
        <v>1.4</v>
      </c>
      <c r="P83">
        <f t="shared" si="9"/>
        <v>8789.76</v>
      </c>
      <c r="Q83" s="48">
        <f t="shared" si="10"/>
        <v>8.7897599999999994</v>
      </c>
    </row>
    <row r="84" spans="1:17">
      <c r="A84" s="7" t="s">
        <v>72</v>
      </c>
      <c r="B84" s="3">
        <v>2639.9</v>
      </c>
      <c r="C84" s="3">
        <v>60</v>
      </c>
      <c r="D84" s="3">
        <v>1984</v>
      </c>
      <c r="E84" s="6">
        <v>120</v>
      </c>
      <c r="F84" s="40">
        <v>237830</v>
      </c>
      <c r="G84" s="35">
        <v>198000</v>
      </c>
      <c r="H84" s="36"/>
      <c r="I84" s="36"/>
      <c r="J84" s="36" t="s">
        <v>84</v>
      </c>
      <c r="K84" s="35">
        <v>3.96</v>
      </c>
      <c r="L84" s="35">
        <v>3.3</v>
      </c>
      <c r="M84" s="35">
        <v>5.61</v>
      </c>
      <c r="N84" s="46">
        <v>1090</v>
      </c>
      <c r="O84">
        <f t="shared" si="8"/>
        <v>1.4</v>
      </c>
      <c r="P84">
        <f t="shared" si="9"/>
        <v>8789.76</v>
      </c>
      <c r="Q84" s="48">
        <f t="shared" si="10"/>
        <v>8.7897599999999994</v>
      </c>
    </row>
    <row r="85" spans="1:17">
      <c r="A85" s="7" t="s">
        <v>73</v>
      </c>
      <c r="B85" s="3">
        <v>2642.3</v>
      </c>
      <c r="C85" s="3">
        <v>60</v>
      </c>
      <c r="D85" s="3">
        <v>1984</v>
      </c>
      <c r="E85" s="6">
        <v>141</v>
      </c>
      <c r="F85" s="40">
        <v>237830</v>
      </c>
      <c r="G85" s="35">
        <v>198000</v>
      </c>
      <c r="H85" s="36"/>
      <c r="I85" s="36"/>
      <c r="J85" s="36" t="s">
        <v>84</v>
      </c>
      <c r="K85" s="35">
        <v>3.96</v>
      </c>
      <c r="L85" s="35">
        <v>3.3</v>
      </c>
      <c r="M85" s="35">
        <v>5.61</v>
      </c>
      <c r="N85" s="46">
        <v>1090</v>
      </c>
      <c r="O85">
        <f t="shared" si="8"/>
        <v>1.4</v>
      </c>
      <c r="P85">
        <f t="shared" si="9"/>
        <v>8789.76</v>
      </c>
      <c r="Q85" s="48">
        <f t="shared" si="10"/>
        <v>8.7897599999999994</v>
      </c>
    </row>
    <row r="86" spans="1:17" ht="15.75" thickBot="1">
      <c r="A86" s="7" t="s">
        <v>74</v>
      </c>
      <c r="B86" s="3">
        <v>2631.9</v>
      </c>
      <c r="C86" s="3">
        <v>60</v>
      </c>
      <c r="D86" s="3">
        <v>1985</v>
      </c>
      <c r="E86" s="6">
        <v>133</v>
      </c>
      <c r="F86" s="40">
        <v>237830</v>
      </c>
      <c r="G86" s="35">
        <v>198000</v>
      </c>
      <c r="H86" s="36"/>
      <c r="I86" s="36"/>
      <c r="J86" s="36" t="s">
        <v>84</v>
      </c>
      <c r="K86" s="35">
        <v>3.96</v>
      </c>
      <c r="L86" s="35">
        <v>3.3</v>
      </c>
      <c r="M86" s="35">
        <v>5.61</v>
      </c>
      <c r="N86" s="46">
        <v>1090</v>
      </c>
      <c r="O86">
        <f t="shared" si="8"/>
        <v>1.4</v>
      </c>
      <c r="P86">
        <f t="shared" si="9"/>
        <v>8789.76</v>
      </c>
      <c r="Q86" s="48">
        <f t="shared" si="10"/>
        <v>8.7897599999999994</v>
      </c>
    </row>
    <row r="87" spans="1:17" s="70" customFormat="1">
      <c r="A87" s="72" t="s">
        <v>75</v>
      </c>
      <c r="B87" s="27"/>
      <c r="C87" s="73"/>
      <c r="D87" s="73"/>
      <c r="E87" s="74"/>
      <c r="F87" s="75">
        <f>SUM(F64:F86)</f>
        <v>3248565</v>
      </c>
      <c r="G87" s="75">
        <f t="shared" ref="G87:M87" si="12">SUM(G64:G86)</f>
        <v>2515800</v>
      </c>
      <c r="H87" s="75">
        <f t="shared" si="12"/>
        <v>0</v>
      </c>
      <c r="I87" s="75">
        <f t="shared" si="12"/>
        <v>0</v>
      </c>
      <c r="J87" s="75">
        <f t="shared" si="12"/>
        <v>0</v>
      </c>
      <c r="K87" s="75">
        <f t="shared" si="12"/>
        <v>50.099999999999994</v>
      </c>
      <c r="L87" s="75">
        <f t="shared" si="12"/>
        <v>41.929999999999993</v>
      </c>
      <c r="M87" s="75">
        <f t="shared" si="12"/>
        <v>75.070000000000007</v>
      </c>
      <c r="N87" s="69"/>
    </row>
    <row r="88" spans="1:17" ht="15.75" thickBot="1">
      <c r="A88" s="26" t="s">
        <v>76</v>
      </c>
      <c r="B88" s="3"/>
      <c r="C88" s="3"/>
      <c r="D88" s="3"/>
      <c r="E88" s="6"/>
      <c r="F88" s="4"/>
      <c r="G88" s="4"/>
      <c r="K88" s="4"/>
      <c r="L88" s="4"/>
      <c r="M88" s="4"/>
      <c r="N88" s="4"/>
    </row>
    <row r="89" spans="1:17" s="70" customFormat="1" ht="15.75" thickBot="1">
      <c r="A89" s="76" t="s">
        <v>77</v>
      </c>
      <c r="B89" s="77">
        <f>SUM(B6:B88)</f>
        <v>153891.44999999995</v>
      </c>
      <c r="C89" s="77"/>
      <c r="D89" s="77"/>
      <c r="E89" s="67"/>
      <c r="F89" s="78">
        <f>F87+F62</f>
        <v>12635125</v>
      </c>
      <c r="G89" s="78">
        <f t="shared" ref="G89:M89" si="13">G87+G62</f>
        <v>10474800</v>
      </c>
      <c r="H89" s="69">
        <f t="shared" si="13"/>
        <v>0</v>
      </c>
      <c r="I89" s="69">
        <f t="shared" si="13"/>
        <v>0</v>
      </c>
      <c r="J89" s="69">
        <f t="shared" si="13"/>
        <v>0</v>
      </c>
      <c r="K89" s="69">
        <f t="shared" si="13"/>
        <v>206.60000000000005</v>
      </c>
      <c r="L89" s="69">
        <f t="shared" si="13"/>
        <v>169.2600000000001</v>
      </c>
      <c r="M89" s="69">
        <f t="shared" si="13"/>
        <v>297.79000000000013</v>
      </c>
      <c r="N89" s="69"/>
    </row>
    <row r="90" spans="1:17">
      <c r="E90" s="6"/>
      <c r="F90" s="79">
        <f>F89+G89</f>
        <v>23109925</v>
      </c>
      <c r="G90" s="79"/>
      <c r="K90" s="4"/>
      <c r="L90" s="4"/>
      <c r="M90" s="4"/>
      <c r="N90" s="4"/>
    </row>
    <row r="91" spans="1:17">
      <c r="E91" s="28"/>
      <c r="K91" s="4"/>
      <c r="L91" s="4"/>
      <c r="M91" s="4"/>
      <c r="N91" s="4"/>
    </row>
    <row r="92" spans="1:17">
      <c r="E92" s="28"/>
      <c r="K92" s="4"/>
      <c r="L92" s="4"/>
      <c r="M92" s="4"/>
      <c r="N92" s="4"/>
    </row>
    <row r="93" spans="1:17">
      <c r="E93" s="28"/>
    </row>
  </sheetData>
  <mergeCells count="13">
    <mergeCell ref="E2:G2"/>
    <mergeCell ref="B3:B5"/>
    <mergeCell ref="E3:E5"/>
    <mergeCell ref="C4:C5"/>
    <mergeCell ref="F4:F5"/>
    <mergeCell ref="G4:G5"/>
    <mergeCell ref="M4:M5"/>
    <mergeCell ref="N4:N5"/>
    <mergeCell ref="O4:O5"/>
    <mergeCell ref="J4:J5"/>
    <mergeCell ref="D4:D5"/>
    <mergeCell ref="K4:K5"/>
    <mergeCell ref="L4:L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2013-01-09T02:24:05Z</dcterms:created>
  <dcterms:modified xsi:type="dcterms:W3CDTF">2013-01-11T09:05:36Z</dcterms:modified>
</cp:coreProperties>
</file>